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chartsheets/sheet1.xml" ContentType="application/vnd.openxmlformats-officedocument.spreadsheetml.chart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6.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userName="Rosine GOINEAU" algorithmName="SHA-512" hashValue="a79AF5FjA/pHceunazU/DyiPjyw3GZPJIxusV6c2xbrkOicl0X4eImjlhiKh8/0e8q+eznsp62hOY7c5980Lug==" saltValue="G8L5m5LgQZzTjE5V/t0frw==" spinCount="100000"/>
  <workbookPr codeName="ThisWorkbook"/>
  <mc:AlternateContent xmlns:mc="http://schemas.openxmlformats.org/markup-compatibility/2006">
    <mc:Choice Requires="x15">
      <x15ac:absPath xmlns:x15ac="http://schemas.microsoft.com/office/spreadsheetml/2010/11/ac" url="N:\ia\PTGE_MIDOUR\3_MISE_EN_OEUVRE\TABLEAU_DE_BORD\"/>
    </mc:Choice>
  </mc:AlternateContent>
  <xr:revisionPtr revIDLastSave="0" documentId="13_ncr:10001_{06C1A0E2-DAFD-44AF-B03B-2E4515F4FCDE}" xr6:coauthVersionLast="47" xr6:coauthVersionMax="47" xr10:uidLastSave="{00000000-0000-0000-0000-000000000000}"/>
  <bookViews>
    <workbookView xWindow="-120" yWindow="-120" windowWidth="29040" windowHeight="15720" tabRatio="785" xr2:uid="{00000000-000D-0000-FFFF-FFFF00000000}"/>
  </bookViews>
  <sheets>
    <sheet name="PTGE Midour Synthèse" sheetId="15" r:id="rId1"/>
    <sheet name="Activités" sheetId="33" r:id="rId2"/>
    <sheet name="CMU_résumé" sheetId="4" r:id="rId3"/>
    <sheet name="CMU" sheetId="14" r:id="rId4"/>
    <sheet name="AUM_résumé" sheetId="24" r:id="rId5"/>
    <sheet name="AUM" sheetId="23" r:id="rId6"/>
    <sheet name="OGRM_résumé" sheetId="25" r:id="rId7"/>
    <sheet name="OGRM" sheetId="26" r:id="rId8"/>
    <sheet name="MRC_résumé" sheetId="27" r:id="rId9"/>
    <sheet name="MRC" sheetId="28" r:id="rId10"/>
    <sheet name="ASV_résumé" sheetId="30" r:id="rId11"/>
    <sheet name="ASV" sheetId="29" r:id="rId12"/>
    <sheet name="Gouv_résumé" sheetId="32" r:id="rId13"/>
    <sheet name="Gouv" sheetId="31" r:id="rId14"/>
    <sheet name="Gantt" sheetId="16" r:id="rId15"/>
    <sheet name="Synthèse_prog_action" sheetId="5" r:id="rId16"/>
  </sheets>
  <externalReferences>
    <externalReference r:id="rId17"/>
  </externalReferences>
  <definedNames>
    <definedName name="_xlnm._FilterDatabase" localSheetId="1" hidden="1">Activités!$B$1:$I$60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3" i="23" l="1"/>
  <c r="M23" i="23"/>
  <c r="L23" i="23"/>
  <c r="K23" i="23"/>
  <c r="N22" i="23"/>
  <c r="M22" i="23"/>
  <c r="L22" i="23"/>
  <c r="K22" i="23"/>
  <c r="N21" i="23"/>
  <c r="M21" i="23"/>
  <c r="L21" i="23"/>
  <c r="K21" i="23"/>
  <c r="N20" i="23"/>
  <c r="M20" i="23"/>
  <c r="L20" i="23"/>
  <c r="K20" i="23"/>
  <c r="N19" i="23"/>
  <c r="M19" i="23"/>
  <c r="L19" i="23"/>
  <c r="K19" i="23"/>
  <c r="N13" i="23"/>
  <c r="M13" i="23"/>
  <c r="L13" i="23"/>
  <c r="K13" i="23"/>
  <c r="N12" i="23"/>
  <c r="M12" i="23"/>
  <c r="L12" i="23"/>
  <c r="K12" i="23"/>
  <c r="P29" i="14"/>
  <c r="P24" i="14"/>
  <c r="D11" i="33"/>
  <c r="D7" i="33"/>
  <c r="F1" i="31"/>
  <c r="G1" i="32"/>
  <c r="F1" i="29"/>
  <c r="F1" i="30"/>
  <c r="F1" i="28"/>
  <c r="F1" i="27"/>
  <c r="G1" i="26"/>
  <c r="F1" i="25"/>
  <c r="F1" i="23"/>
  <c r="F1" i="24"/>
  <c r="F1" i="14"/>
  <c r="G1" i="4"/>
  <c r="A1" i="33"/>
  <c r="P17" i="31" l="1"/>
  <c r="Q86" i="23"/>
  <c r="F86" i="23" s="1"/>
  <c r="P44" i="14"/>
  <c r="O65" i="26"/>
  <c r="P19" i="23"/>
  <c r="P23" i="23"/>
  <c r="K26" i="23" l="1"/>
  <c r="F29" i="14"/>
  <c r="E8" i="4" s="1"/>
  <c r="O4" i="14"/>
  <c r="P21" i="23" l="1"/>
  <c r="P20" i="23"/>
  <c r="P13" i="23"/>
  <c r="P12" i="23"/>
  <c r="P30" i="26"/>
  <c r="Q45" i="23"/>
  <c r="F45" i="23" s="1"/>
  <c r="P14" i="23"/>
  <c r="Q15" i="23"/>
  <c r="F15" i="23" s="1"/>
  <c r="Q26" i="23"/>
  <c r="E9" i="15"/>
  <c r="D9" i="15"/>
  <c r="C9" i="15"/>
  <c r="E8" i="15"/>
  <c r="D8" i="15"/>
  <c r="C8" i="15"/>
  <c r="E7" i="15"/>
  <c r="D7" i="15"/>
  <c r="C7" i="15"/>
  <c r="E6" i="15"/>
  <c r="D6" i="15"/>
  <c r="C6" i="15"/>
  <c r="E5" i="15"/>
  <c r="D5" i="15"/>
  <c r="C5" i="15"/>
  <c r="E4" i="15"/>
  <c r="D4" i="15"/>
  <c r="C4" i="15"/>
  <c r="G60" i="33"/>
  <c r="F60" i="33"/>
  <c r="G59" i="33"/>
  <c r="F59" i="33"/>
  <c r="G58" i="33"/>
  <c r="F58" i="33"/>
  <c r="G57" i="33"/>
  <c r="F57" i="33"/>
  <c r="G56" i="33"/>
  <c r="F56" i="33"/>
  <c r="G55" i="33"/>
  <c r="F55" i="33"/>
  <c r="G54" i="33"/>
  <c r="F54" i="33"/>
  <c r="G53" i="33"/>
  <c r="F53" i="33"/>
  <c r="G52" i="33"/>
  <c r="H52" i="33" s="1"/>
  <c r="F52" i="33"/>
  <c r="G51" i="33"/>
  <c r="F51" i="33"/>
  <c r="G50" i="33"/>
  <c r="F50" i="33"/>
  <c r="G49" i="33"/>
  <c r="F49" i="33"/>
  <c r="G48" i="33"/>
  <c r="F48" i="33"/>
  <c r="G47" i="33"/>
  <c r="F47" i="33"/>
  <c r="G46" i="33"/>
  <c r="F46" i="33"/>
  <c r="G45" i="33"/>
  <c r="F45" i="33"/>
  <c r="G44" i="33"/>
  <c r="F44" i="33"/>
  <c r="G43" i="33"/>
  <c r="F43" i="33"/>
  <c r="G42" i="33"/>
  <c r="F42" i="33"/>
  <c r="G41" i="33"/>
  <c r="F41" i="33"/>
  <c r="G40" i="33"/>
  <c r="F40" i="33"/>
  <c r="G39" i="33"/>
  <c r="F39" i="33"/>
  <c r="G38" i="33"/>
  <c r="F38" i="33"/>
  <c r="G37" i="33"/>
  <c r="F37" i="33"/>
  <c r="G36" i="33"/>
  <c r="F36" i="33"/>
  <c r="G35" i="33"/>
  <c r="F35" i="33"/>
  <c r="G34" i="33"/>
  <c r="F34" i="33"/>
  <c r="G33" i="33"/>
  <c r="F33" i="33"/>
  <c r="G32" i="33"/>
  <c r="F32" i="33"/>
  <c r="G31" i="33"/>
  <c r="F31" i="33"/>
  <c r="G30" i="33"/>
  <c r="F30" i="33"/>
  <c r="G29" i="33"/>
  <c r="F29" i="33"/>
  <c r="G28" i="33"/>
  <c r="F28" i="33"/>
  <c r="G27" i="33"/>
  <c r="F27" i="33"/>
  <c r="G26" i="33"/>
  <c r="F26" i="33"/>
  <c r="G25" i="33"/>
  <c r="F25" i="33"/>
  <c r="G24" i="33"/>
  <c r="F24" i="33"/>
  <c r="G23" i="33"/>
  <c r="F23" i="33"/>
  <c r="G22" i="33"/>
  <c r="F22" i="33"/>
  <c r="G21" i="33"/>
  <c r="F21" i="33"/>
  <c r="G20" i="33"/>
  <c r="F20" i="33"/>
  <c r="G19" i="33"/>
  <c r="F19" i="33"/>
  <c r="G18" i="33"/>
  <c r="F18" i="33"/>
  <c r="G17" i="33"/>
  <c r="F17" i="33"/>
  <c r="G16" i="33"/>
  <c r="F16" i="33"/>
  <c r="G15" i="33"/>
  <c r="F15" i="33"/>
  <c r="G14" i="33"/>
  <c r="F14" i="33"/>
  <c r="G13" i="33"/>
  <c r="F13" i="33"/>
  <c r="G12" i="33"/>
  <c r="F12" i="33"/>
  <c r="G11" i="33"/>
  <c r="F11" i="33"/>
  <c r="G10" i="33"/>
  <c r="F10" i="33"/>
  <c r="G9" i="33"/>
  <c r="F9" i="33"/>
  <c r="G8" i="33"/>
  <c r="F8" i="33"/>
  <c r="G7" i="33"/>
  <c r="F7" i="33"/>
  <c r="G6" i="33"/>
  <c r="F6" i="33"/>
  <c r="G5" i="33"/>
  <c r="F5" i="33"/>
  <c r="G4" i="33"/>
  <c r="F4" i="33"/>
  <c r="G3" i="33"/>
  <c r="F3" i="33"/>
  <c r="F2" i="33"/>
  <c r="D60" i="33"/>
  <c r="D59" i="33"/>
  <c r="D58" i="33"/>
  <c r="D57" i="33"/>
  <c r="D56" i="33"/>
  <c r="D55" i="33"/>
  <c r="D54" i="33"/>
  <c r="D53" i="33"/>
  <c r="D52" i="33"/>
  <c r="D51" i="33"/>
  <c r="D50" i="33"/>
  <c r="D49" i="33"/>
  <c r="D48" i="33"/>
  <c r="D47" i="33"/>
  <c r="D46" i="33"/>
  <c r="D45" i="33"/>
  <c r="D44" i="33"/>
  <c r="D43" i="33"/>
  <c r="D42" i="33"/>
  <c r="D41" i="33"/>
  <c r="D40" i="33"/>
  <c r="D39" i="33"/>
  <c r="D38" i="33"/>
  <c r="D37" i="33"/>
  <c r="D36" i="33"/>
  <c r="D35" i="33"/>
  <c r="D34" i="33"/>
  <c r="D33" i="33"/>
  <c r="D32" i="33"/>
  <c r="D31" i="33"/>
  <c r="D30" i="33"/>
  <c r="D29" i="33"/>
  <c r="D28" i="33"/>
  <c r="D27" i="33"/>
  <c r="D26" i="33"/>
  <c r="D25" i="33"/>
  <c r="D24" i="33"/>
  <c r="D23" i="33"/>
  <c r="D22" i="33"/>
  <c r="D21" i="33"/>
  <c r="D20" i="33"/>
  <c r="D19" i="33"/>
  <c r="D18" i="33"/>
  <c r="D17" i="33"/>
  <c r="D16" i="33"/>
  <c r="D15" i="33"/>
  <c r="D14" i="33"/>
  <c r="D13" i="33"/>
  <c r="D12" i="33"/>
  <c r="D10" i="33"/>
  <c r="D9" i="33"/>
  <c r="D8" i="33"/>
  <c r="D6" i="33"/>
  <c r="D5" i="33"/>
  <c r="D4" i="33"/>
  <c r="D3" i="33"/>
  <c r="D2" i="33"/>
  <c r="C60" i="33"/>
  <c r="C59" i="33"/>
  <c r="C58" i="33"/>
  <c r="C57" i="33"/>
  <c r="C56" i="33"/>
  <c r="C55" i="33"/>
  <c r="C54" i="33"/>
  <c r="C53" i="33"/>
  <c r="C52" i="33"/>
  <c r="C51" i="33"/>
  <c r="C50" i="33"/>
  <c r="C49" i="33"/>
  <c r="C48" i="33"/>
  <c r="C47" i="33"/>
  <c r="C46" i="33"/>
  <c r="C45" i="33"/>
  <c r="C44" i="33"/>
  <c r="C43" i="33"/>
  <c r="C42" i="33"/>
  <c r="C41" i="33"/>
  <c r="C40" i="33"/>
  <c r="C39" i="33"/>
  <c r="C38" i="33"/>
  <c r="C37" i="33"/>
  <c r="C36" i="33"/>
  <c r="C35" i="33"/>
  <c r="C34" i="33"/>
  <c r="C33" i="33"/>
  <c r="C32" i="33"/>
  <c r="C31" i="33"/>
  <c r="C30" i="33"/>
  <c r="C29" i="33"/>
  <c r="C28" i="33"/>
  <c r="C27" i="33"/>
  <c r="C26" i="33"/>
  <c r="C25" i="33"/>
  <c r="C24" i="33"/>
  <c r="C23" i="33"/>
  <c r="C22" i="33"/>
  <c r="C21" i="33"/>
  <c r="C20" i="33"/>
  <c r="C19" i="33"/>
  <c r="C18" i="33"/>
  <c r="C17" i="33"/>
  <c r="C16" i="33"/>
  <c r="C15" i="33"/>
  <c r="C14" i="33"/>
  <c r="C13" i="33"/>
  <c r="C12" i="33"/>
  <c r="C11" i="33"/>
  <c r="C10" i="33"/>
  <c r="C9" i="33"/>
  <c r="C8" i="33"/>
  <c r="C7" i="33"/>
  <c r="C6" i="33"/>
  <c r="C5" i="33"/>
  <c r="C4" i="33"/>
  <c r="C3" i="33"/>
  <c r="C2" i="33"/>
  <c r="H5" i="33"/>
  <c r="G2" i="33"/>
  <c r="P99" i="26"/>
  <c r="P27" i="29"/>
  <c r="P14" i="29"/>
  <c r="P7" i="29"/>
  <c r="H6" i="33" l="1"/>
  <c r="H50" i="33"/>
  <c r="H34" i="33"/>
  <c r="H33" i="33"/>
  <c r="L15" i="23"/>
  <c r="K15" i="23"/>
  <c r="H11" i="33"/>
  <c r="L2" i="33"/>
  <c r="H10" i="33"/>
  <c r="H18" i="33"/>
  <c r="L3" i="33"/>
  <c r="H8" i="33"/>
  <c r="H41" i="33"/>
  <c r="H45" i="33"/>
  <c r="H49" i="33"/>
  <c r="H58" i="33"/>
  <c r="H57" i="33"/>
  <c r="H55" i="33"/>
  <c r="H54" i="33"/>
  <c r="H51" i="33"/>
  <c r="H48" i="33"/>
  <c r="H46" i="33"/>
  <c r="H42" i="33"/>
  <c r="H38" i="33"/>
  <c r="H35" i="33"/>
  <c r="H32" i="33"/>
  <c r="H31" i="33"/>
  <c r="H30" i="33"/>
  <c r="H27" i="33"/>
  <c r="H26" i="33"/>
  <c r="H25" i="33"/>
  <c r="H24" i="33"/>
  <c r="H22" i="33"/>
  <c r="H17" i="33"/>
  <c r="H14" i="33"/>
  <c r="H9" i="33"/>
  <c r="H7" i="33"/>
  <c r="H4" i="33"/>
  <c r="H19" i="33"/>
  <c r="H53" i="33"/>
  <c r="H13" i="33"/>
  <c r="H43" i="33"/>
  <c r="H3" i="33"/>
  <c r="H20" i="33"/>
  <c r="H37" i="33"/>
  <c r="H47" i="33"/>
  <c r="H12" i="33"/>
  <c r="H29" i="33"/>
  <c r="H56" i="33"/>
  <c r="H36" i="33"/>
  <c r="H23" i="33"/>
  <c r="H40" i="33"/>
  <c r="H44" i="33"/>
  <c r="H2" i="33"/>
  <c r="H59" i="33"/>
  <c r="H16" i="33"/>
  <c r="H60" i="33"/>
  <c r="H21" i="33"/>
  <c r="H39" i="33"/>
  <c r="H15" i="33"/>
  <c r="H28" i="33"/>
  <c r="P58" i="29" l="1"/>
  <c r="F58" i="29" s="1"/>
  <c r="E6" i="30" s="1"/>
  <c r="N58" i="29"/>
  <c r="M58" i="29"/>
  <c r="P52" i="29"/>
  <c r="F52" i="29" s="1"/>
  <c r="N52" i="29"/>
  <c r="M52" i="29"/>
  <c r="P46" i="29"/>
  <c r="F46" i="29" s="1"/>
  <c r="N46" i="29"/>
  <c r="M46" i="29"/>
  <c r="P40" i="29"/>
  <c r="F40" i="29" s="1"/>
  <c r="N40" i="29"/>
  <c r="M40" i="29"/>
  <c r="P34" i="29"/>
  <c r="F34" i="29" s="1"/>
  <c r="N34" i="29"/>
  <c r="M34" i="29"/>
  <c r="N27" i="29"/>
  <c r="M27" i="29"/>
  <c r="P20" i="29"/>
  <c r="N20" i="29"/>
  <c r="M20" i="29"/>
  <c r="F14" i="29"/>
  <c r="N14" i="29"/>
  <c r="M14" i="29"/>
  <c r="F7" i="29"/>
  <c r="N7" i="29"/>
  <c r="M7" i="29"/>
  <c r="P43" i="28"/>
  <c r="F43" i="28" s="1"/>
  <c r="N43" i="28"/>
  <c r="M43" i="28"/>
  <c r="P37" i="28"/>
  <c r="F37" i="28" s="1"/>
  <c r="N37" i="28"/>
  <c r="M37" i="28"/>
  <c r="P31" i="28"/>
  <c r="F31" i="28" s="1"/>
  <c r="N31" i="28"/>
  <c r="M31" i="28"/>
  <c r="P25" i="28"/>
  <c r="F25" i="28" s="1"/>
  <c r="N25" i="28"/>
  <c r="M25" i="28"/>
  <c r="P19" i="28"/>
  <c r="F19" i="28" s="1"/>
  <c r="N19" i="28"/>
  <c r="M19" i="28"/>
  <c r="P13" i="28"/>
  <c r="F13" i="28" s="1"/>
  <c r="N13" i="28"/>
  <c r="M13" i="28"/>
  <c r="P7" i="28"/>
  <c r="N7" i="28"/>
  <c r="M7" i="28"/>
  <c r="P117" i="26"/>
  <c r="N117" i="26"/>
  <c r="M117" i="26"/>
  <c r="P111" i="26"/>
  <c r="N111" i="26"/>
  <c r="M111" i="26"/>
  <c r="P105" i="26"/>
  <c r="N105" i="26"/>
  <c r="M105" i="26"/>
  <c r="N99" i="26"/>
  <c r="M99" i="26"/>
  <c r="P93" i="26"/>
  <c r="N93" i="26"/>
  <c r="M93" i="26"/>
  <c r="P86" i="26"/>
  <c r="N86" i="26"/>
  <c r="M86" i="26"/>
  <c r="P79" i="26"/>
  <c r="N79" i="26"/>
  <c r="M79" i="26"/>
  <c r="P73" i="26"/>
  <c r="N73" i="26"/>
  <c r="M73" i="26"/>
  <c r="P67" i="26"/>
  <c r="N67" i="26"/>
  <c r="M67" i="26"/>
  <c r="P61" i="26"/>
  <c r="N61" i="26"/>
  <c r="M61" i="26"/>
  <c r="P55" i="26"/>
  <c r="N55" i="26"/>
  <c r="M55" i="26"/>
  <c r="P49" i="26"/>
  <c r="N49" i="26"/>
  <c r="M49" i="26"/>
  <c r="P42" i="26"/>
  <c r="N42" i="26"/>
  <c r="M42" i="26"/>
  <c r="P36" i="26"/>
  <c r="N36" i="26"/>
  <c r="M36" i="26"/>
  <c r="N30" i="26"/>
  <c r="M30" i="26"/>
  <c r="P24" i="26"/>
  <c r="N24" i="26"/>
  <c r="M24" i="26"/>
  <c r="P18" i="26"/>
  <c r="N18" i="26"/>
  <c r="M18" i="26"/>
  <c r="P12" i="26"/>
  <c r="N12" i="26"/>
  <c r="M12" i="26"/>
  <c r="P6" i="26"/>
  <c r="N6" i="26"/>
  <c r="M6" i="26"/>
  <c r="P12" i="31"/>
  <c r="F12" i="31" s="1"/>
  <c r="E5" i="32" s="1"/>
  <c r="P6" i="31"/>
  <c r="F6" i="31" s="1"/>
  <c r="E4" i="32" s="1"/>
  <c r="F17" i="31"/>
  <c r="E6" i="32" s="1"/>
  <c r="N17" i="31"/>
  <c r="M17" i="31"/>
  <c r="O16" i="31"/>
  <c r="O17" i="31" s="1"/>
  <c r="G6" i="32" s="1"/>
  <c r="N12" i="31"/>
  <c r="M12" i="31"/>
  <c r="O10" i="31"/>
  <c r="O12" i="31" s="1"/>
  <c r="G5" i="32" s="1"/>
  <c r="N6" i="31"/>
  <c r="M6" i="31"/>
  <c r="O4" i="31"/>
  <c r="O6" i="31" s="1"/>
  <c r="G4" i="32" s="1"/>
  <c r="O56" i="29"/>
  <c r="O58" i="29" s="1"/>
  <c r="O50" i="29"/>
  <c r="O52" i="29" s="1"/>
  <c r="O44" i="29"/>
  <c r="O46" i="29" s="1"/>
  <c r="O38" i="29"/>
  <c r="O40" i="29" s="1"/>
  <c r="O31" i="29"/>
  <c r="O34" i="29" s="1"/>
  <c r="F27" i="29"/>
  <c r="O24" i="29"/>
  <c r="O27" i="29" s="1"/>
  <c r="F20" i="29"/>
  <c r="O18" i="29"/>
  <c r="O20" i="29" s="1"/>
  <c r="O11" i="29"/>
  <c r="O14" i="29" s="1"/>
  <c r="O4" i="29"/>
  <c r="O7" i="29" s="1"/>
  <c r="O41" i="28"/>
  <c r="O43" i="28" s="1"/>
  <c r="O35" i="28"/>
  <c r="O37" i="28" s="1"/>
  <c r="O29" i="28"/>
  <c r="O31" i="28" s="1"/>
  <c r="O23" i="28"/>
  <c r="O25" i="28" s="1"/>
  <c r="O17" i="28"/>
  <c r="O19" i="28" s="1"/>
  <c r="O11" i="28"/>
  <c r="O13" i="28" s="1"/>
  <c r="O4" i="28"/>
  <c r="O7" i="28" s="1"/>
  <c r="F4" i="27" l="1"/>
  <c r="F4" i="32"/>
  <c r="F5" i="32"/>
  <c r="F6" i="32"/>
  <c r="G4" i="27"/>
  <c r="F7" i="25"/>
  <c r="F8" i="25"/>
  <c r="F5" i="25"/>
  <c r="F4" i="25"/>
  <c r="F6" i="25"/>
  <c r="G6" i="30"/>
  <c r="E4" i="30"/>
  <c r="G5" i="30"/>
  <c r="G4" i="30"/>
  <c r="E5" i="30"/>
  <c r="F6" i="30"/>
  <c r="F4" i="30"/>
  <c r="F5" i="30"/>
  <c r="E5" i="27"/>
  <c r="G5" i="27"/>
  <c r="F7" i="28"/>
  <c r="E4" i="27" s="1"/>
  <c r="F5" i="27"/>
  <c r="E7" i="32"/>
  <c r="F9" i="15" s="1"/>
  <c r="G7" i="32"/>
  <c r="H9" i="15" s="1"/>
  <c r="F117" i="26"/>
  <c r="O115" i="26"/>
  <c r="O117" i="26" s="1"/>
  <c r="F111" i="26"/>
  <c r="O109" i="26"/>
  <c r="O111" i="26" s="1"/>
  <c r="F105" i="26"/>
  <c r="O103" i="26"/>
  <c r="O105" i="26" s="1"/>
  <c r="F99" i="26"/>
  <c r="O97" i="26"/>
  <c r="O99" i="26" s="1"/>
  <c r="F93" i="26"/>
  <c r="O90" i="26"/>
  <c r="O93" i="26" s="1"/>
  <c r="F86" i="26"/>
  <c r="O83" i="26"/>
  <c r="O86" i="26" s="1"/>
  <c r="F79" i="26"/>
  <c r="O77" i="26"/>
  <c r="O79" i="26" s="1"/>
  <c r="F73" i="26"/>
  <c r="O71" i="26"/>
  <c r="O73" i="26" s="1"/>
  <c r="F67" i="26"/>
  <c r="O67" i="26"/>
  <c r="F61" i="26"/>
  <c r="O59" i="26"/>
  <c r="O61" i="26" s="1"/>
  <c r="F55" i="26"/>
  <c r="O53" i="26"/>
  <c r="O55" i="26" s="1"/>
  <c r="F49" i="26"/>
  <c r="O46" i="26"/>
  <c r="O49" i="26" s="1"/>
  <c r="F42" i="26"/>
  <c r="O40" i="26"/>
  <c r="O42" i="26" s="1"/>
  <c r="F36" i="26"/>
  <c r="O34" i="26"/>
  <c r="O36" i="26" s="1"/>
  <c r="F30" i="26"/>
  <c r="O28" i="26"/>
  <c r="O30" i="26" s="1"/>
  <c r="F24" i="26"/>
  <c r="O22" i="26"/>
  <c r="O24" i="26" s="1"/>
  <c r="F18" i="26"/>
  <c r="O16" i="26"/>
  <c r="O18" i="26" s="1"/>
  <c r="F12" i="26"/>
  <c r="O10" i="26"/>
  <c r="O12" i="26" s="1"/>
  <c r="F6" i="26"/>
  <c r="O4" i="26"/>
  <c r="O6" i="26" s="1"/>
  <c r="Q98" i="23"/>
  <c r="F98" i="23" s="1"/>
  <c r="O98" i="23"/>
  <c r="N98" i="23"/>
  <c r="P97" i="23"/>
  <c r="P98" i="23" s="1"/>
  <c r="Q93" i="23"/>
  <c r="F93" i="23" s="1"/>
  <c r="O93" i="23"/>
  <c r="N93" i="23"/>
  <c r="P92" i="23"/>
  <c r="P91" i="23"/>
  <c r="P90" i="23"/>
  <c r="O86" i="23"/>
  <c r="N86" i="23"/>
  <c r="P85" i="23"/>
  <c r="P84" i="23"/>
  <c r="Q80" i="23"/>
  <c r="F80" i="23" s="1"/>
  <c r="O80" i="23"/>
  <c r="N80" i="23"/>
  <c r="P79" i="23"/>
  <c r="P78" i="23"/>
  <c r="P77" i="23"/>
  <c r="Q73" i="23"/>
  <c r="F73" i="23" s="1"/>
  <c r="O73" i="23"/>
  <c r="N73" i="23"/>
  <c r="P72" i="23"/>
  <c r="P71" i="23"/>
  <c r="P70" i="23"/>
  <c r="P64" i="23"/>
  <c r="P65" i="23"/>
  <c r="P63" i="23"/>
  <c r="P57" i="23"/>
  <c r="P58" i="23"/>
  <c r="P56" i="23"/>
  <c r="P50" i="23"/>
  <c r="P51" i="23"/>
  <c r="P49" i="23"/>
  <c r="P44" i="23"/>
  <c r="P38" i="23"/>
  <c r="P39" i="23"/>
  <c r="P37" i="23"/>
  <c r="P31" i="23"/>
  <c r="P32" i="23"/>
  <c r="P30" i="23"/>
  <c r="P10" i="23"/>
  <c r="P11" i="23"/>
  <c r="P9" i="23"/>
  <c r="P15" i="23" s="1"/>
  <c r="Q66" i="23"/>
  <c r="F66" i="23" s="1"/>
  <c r="O66" i="23"/>
  <c r="N66" i="23"/>
  <c r="Q59" i="23"/>
  <c r="F59" i="23" s="1"/>
  <c r="O59" i="23"/>
  <c r="N59" i="23"/>
  <c r="O52" i="23"/>
  <c r="N52" i="23"/>
  <c r="O45" i="23"/>
  <c r="N45" i="23"/>
  <c r="Q40" i="23"/>
  <c r="F40" i="23" s="1"/>
  <c r="O40" i="23"/>
  <c r="N40" i="23"/>
  <c r="Q33" i="23"/>
  <c r="O33" i="23"/>
  <c r="N33" i="23"/>
  <c r="F26" i="23"/>
  <c r="N15" i="23"/>
  <c r="Q5" i="23"/>
  <c r="F5" i="23" s="1"/>
  <c r="O5" i="23"/>
  <c r="N5" i="23"/>
  <c r="P4" i="23"/>
  <c r="G10" i="4"/>
  <c r="P6" i="14"/>
  <c r="F4" i="4" s="1"/>
  <c r="O37" i="14"/>
  <c r="G9" i="4" s="1"/>
  <c r="P37" i="14"/>
  <c r="F37" i="14" s="1"/>
  <c r="E9" i="4" s="1"/>
  <c r="O29" i="14"/>
  <c r="G8" i="4" s="1"/>
  <c r="O24" i="14"/>
  <c r="G7" i="4" s="1"/>
  <c r="O18" i="14"/>
  <c r="G6" i="4" s="1"/>
  <c r="P18" i="14"/>
  <c r="F18" i="14" s="1"/>
  <c r="E6" i="4" s="1"/>
  <c r="P11" i="14"/>
  <c r="F11" i="14" s="1"/>
  <c r="E5" i="4" s="1"/>
  <c r="O11" i="14"/>
  <c r="G5" i="4" s="1"/>
  <c r="N44" i="14"/>
  <c r="O44" i="14"/>
  <c r="M44" i="14"/>
  <c r="F24" i="14" l="1"/>
  <c r="E7" i="4" s="1"/>
  <c r="F7" i="4"/>
  <c r="F6" i="27"/>
  <c r="G7" i="15" s="1"/>
  <c r="G6" i="25"/>
  <c r="F7" i="32"/>
  <c r="G9" i="15" s="1"/>
  <c r="F44" i="14"/>
  <c r="E10" i="4" s="1"/>
  <c r="P93" i="23"/>
  <c r="P33" i="23"/>
  <c r="P73" i="23"/>
  <c r="E7" i="24"/>
  <c r="F7" i="24"/>
  <c r="E6" i="24"/>
  <c r="F6" i="24"/>
  <c r="G8" i="25"/>
  <c r="G4" i="25"/>
  <c r="F9" i="25"/>
  <c r="G6" i="15" s="1"/>
  <c r="G5" i="25"/>
  <c r="G7" i="25"/>
  <c r="F33" i="23"/>
  <c r="E4" i="24" s="1"/>
  <c r="F4" i="24"/>
  <c r="F10" i="4"/>
  <c r="F9" i="4"/>
  <c r="F8" i="4"/>
  <c r="F6" i="4"/>
  <c r="F5" i="4"/>
  <c r="E7" i="30"/>
  <c r="F8" i="15" s="1"/>
  <c r="G7" i="30"/>
  <c r="H8" i="15" s="1"/>
  <c r="F7" i="30"/>
  <c r="G8" i="15" s="1"/>
  <c r="E6" i="27"/>
  <c r="F7" i="15" s="1"/>
  <c r="G6" i="27"/>
  <c r="H7" i="15" s="1"/>
  <c r="E4" i="25"/>
  <c r="E5" i="25"/>
  <c r="E6" i="25"/>
  <c r="E7" i="25"/>
  <c r="E8" i="25"/>
  <c r="P86" i="23"/>
  <c r="P80" i="23"/>
  <c r="P66" i="23"/>
  <c r="P59" i="23"/>
  <c r="P52" i="23"/>
  <c r="P45" i="23"/>
  <c r="P40" i="23"/>
  <c r="P5" i="23"/>
  <c r="F6" i="14"/>
  <c r="E4" i="4" s="1"/>
  <c r="O5" i="14"/>
  <c r="N37" i="14"/>
  <c r="M37" i="14"/>
  <c r="N29" i="14"/>
  <c r="M29" i="14"/>
  <c r="N24" i="14"/>
  <c r="M24" i="14"/>
  <c r="N18" i="14"/>
  <c r="M18" i="14"/>
  <c r="N11" i="14"/>
  <c r="M11" i="14"/>
  <c r="N6" i="14"/>
  <c r="M6" i="14"/>
  <c r="E11" i="4" l="1"/>
  <c r="F4" i="15" s="1"/>
  <c r="G7" i="24"/>
  <c r="G6" i="24"/>
  <c r="G5" i="24"/>
  <c r="F11" i="4"/>
  <c r="G4" i="15" s="1"/>
  <c r="G9" i="25"/>
  <c r="H6" i="15" s="1"/>
  <c r="E9" i="25"/>
  <c r="F6" i="15" s="1"/>
  <c r="O6" i="14"/>
  <c r="G4" i="4" s="1"/>
  <c r="G11" i="4" s="1"/>
  <c r="H4" i="15" s="1"/>
  <c r="L26" i="23" l="1"/>
  <c r="P22" i="23" l="1"/>
  <c r="P26" i="23" s="1"/>
  <c r="N26" i="23"/>
  <c r="G4" i="24" l="1"/>
  <c r="G8" i="24" s="1"/>
  <c r="H5" i="15" s="1"/>
  <c r="F5" i="24"/>
  <c r="F8" i="24"/>
  <c r="G5" i="15"/>
  <c r="Q52" i="23"/>
  <c r="F52" i="23"/>
  <c r="E5" i="24"/>
  <c r="E8" i="24"/>
  <c r="F5" i="15"/>
</calcChain>
</file>

<file path=xl/sharedStrings.xml><?xml version="1.0" encoding="utf-8"?>
<sst xmlns="http://schemas.openxmlformats.org/spreadsheetml/2006/main" count="2200" uniqueCount="551">
  <si>
    <t>Etat d'avancement</t>
  </si>
  <si>
    <t>Se poursuit</t>
  </si>
  <si>
    <t>Elaborer un tableau de bord pour suivre la mise en œuvre du projet de territoire</t>
  </si>
  <si>
    <t>Terminée</t>
  </si>
  <si>
    <t>CMU1</t>
  </si>
  <si>
    <t>Quantifier les relations nappes-rivières et évaluer l'impact des prélèvements en eaux souterraines</t>
  </si>
  <si>
    <t>CMU2</t>
  </si>
  <si>
    <t>Etudier la qualité sur le bassin du Midour</t>
  </si>
  <si>
    <t>CMU3</t>
  </si>
  <si>
    <t>Améliorer le suivi hydrométrique du Ludon</t>
  </si>
  <si>
    <t>CMU4</t>
  </si>
  <si>
    <t>CMU5</t>
  </si>
  <si>
    <t>Connaître les besoins culturaux d'irrigation par campagne et la répartition de la ressource associée</t>
  </si>
  <si>
    <t>CMU6</t>
  </si>
  <si>
    <t>CMU7</t>
  </si>
  <si>
    <t>Recenser et inventorier le patrimoine naturel et les éléments paysagers à protéger</t>
  </si>
  <si>
    <t>Commentaires</t>
  </si>
  <si>
    <t>Evaluer l'état d'envasement des ouvrages de stockage d'eau et les actions d'aménagement pour limiter l'érosion</t>
  </si>
  <si>
    <t>Expertiser les réseaux collectifs d'irrigation à moderniser</t>
  </si>
  <si>
    <t>AUM2</t>
  </si>
  <si>
    <t>AUM3</t>
  </si>
  <si>
    <t>AUM4</t>
  </si>
  <si>
    <t>Elaborer un plan d'information, de sensibilisation et de valorisation</t>
  </si>
  <si>
    <t>Nom</t>
  </si>
  <si>
    <t>Code</t>
  </si>
  <si>
    <t>Actions à réaliser au préalable</t>
  </si>
  <si>
    <t>Actions qui en dépendent ou en lien</t>
  </si>
  <si>
    <t>IA</t>
  </si>
  <si>
    <t>-</t>
  </si>
  <si>
    <t>OGRM1d</t>
  </si>
  <si>
    <t>La station hydrométrique a été installée et est fonctionnelle depuis 2020.
Un suivi est en place.
Acune échelle limnimétrique n'a été installée à ce jour.</t>
  </si>
  <si>
    <t>AUM4c, OGRM1b, CMU2</t>
  </si>
  <si>
    <t>Phase de conception</t>
  </si>
  <si>
    <t>Etude</t>
  </si>
  <si>
    <t>Suivi</t>
  </si>
  <si>
    <t>Installation de la station</t>
  </si>
  <si>
    <t>Mise en service</t>
  </si>
  <si>
    <t>Conception de l'étude 40</t>
  </si>
  <si>
    <t>Étude 40</t>
  </si>
  <si>
    <t>CA40</t>
  </si>
  <si>
    <t>Extraction des données de l'étude 32</t>
  </si>
  <si>
    <t>Recensement des éléments à protéger</t>
  </si>
  <si>
    <t>Sélection des éléments à protéger</t>
  </si>
  <si>
    <t>Sensibilisation auprès des collectivités</t>
  </si>
  <si>
    <t>Gouvernance</t>
  </si>
  <si>
    <t>Maintenir la gouvernance du projet de territoire et la mobilisation des instances</t>
  </si>
  <si>
    <t>Animer et coordonner le projet de territoire</t>
  </si>
  <si>
    <t>Réunions du COPIL</t>
  </si>
  <si>
    <t>Réunions du COTECH</t>
  </si>
  <si>
    <t>Adaptation des usages aux milieux</t>
  </si>
  <si>
    <t>AUM1</t>
  </si>
  <si>
    <t>Opérateurs</t>
  </si>
  <si>
    <t>Conception de l'étude</t>
  </si>
  <si>
    <t>Mise en œuvre</t>
  </si>
  <si>
    <t>Mise en place d'un GT pour proposer des actions au regard des résultats</t>
  </si>
  <si>
    <t>Des filières sont déjà en cours de développement sur le territoire et alentours. Un projet pour tirer parti de ces filières est en cours de réflexion mais sa mise en place dépendra de la charge de travail et du déroulement des autres projets plus prioritaires.
Pour l'action AUM1a "Mettre en place un groupe de travail sur le développement de filières durables sur le territoire et alentours", il est envisagé de s'appuyer sur le comité agricole en réalisant des réunions thématiques 1 à 2 fois par an notamment sur le thème des filières. La conception d'un nouveau groupe de travail qui ferait appel aux mêmes acteurs semblent superflue.</t>
  </si>
  <si>
    <t>Optimisation de la gestion des ressources et des milieux</t>
  </si>
  <si>
    <t>CMU4, MRC2d</t>
  </si>
  <si>
    <t>Mobilisation de ressources complémentaires</t>
  </si>
  <si>
    <t>Accompagnement, sensibilisation et valorisation</t>
  </si>
  <si>
    <t>Non démarré</t>
  </si>
  <si>
    <t>Engagé</t>
  </si>
  <si>
    <t>Action qui a vocation à durer dans le temps  / Sans date de fin</t>
  </si>
  <si>
    <t>Pour les actions ponctuelles avec une date de fin</t>
  </si>
  <si>
    <t>Bien avancé</t>
  </si>
  <si>
    <t>En cours, dans les étapes préliminaires</t>
  </si>
  <si>
    <t>En cours, plutôt dans les dernières étapes</t>
  </si>
  <si>
    <t>Action non initiée / qui découle de l'avancement d'une préalable pour être démarrée</t>
  </si>
  <si>
    <t>Partenaires techniques</t>
  </si>
  <si>
    <t>MRC2c</t>
  </si>
  <si>
    <t xml:space="preserve">Un comité de suivi par an à ce jour (selon l'avancement des projets) avec au cours de l'année plusieurs comités agricoles pour des points d'avancement plus spécifiques et réguliers. </t>
  </si>
  <si>
    <t>Objectif PTGE 2035</t>
  </si>
  <si>
    <t>Adaptation du plan de crise au maximum 1 an après  la publication finale de l’étude prévue en CMU1</t>
  </si>
  <si>
    <t>2,15 Mm³
(substitution)</t>
  </si>
  <si>
    <t>3,2 Mm³ 
80 % irrigation / 20 % milieu
(dont 0,7 Mm³ dédiés à de la gestion pluri-annuelle)</t>
  </si>
  <si>
    <t>des éléments dispo chez les partenaires agricoles</t>
  </si>
  <si>
    <t>des évènements ont été organisés par partenaires agricoles</t>
  </si>
  <si>
    <t>Action ultérieure à CMU4</t>
  </si>
  <si>
    <t xml:space="preserve">Etudes et maitrise d'œuvre en cours pour les réservoirs de l'Institution Adour. </t>
  </si>
  <si>
    <t>Axe de travail permanent assuré par les animateurs</t>
  </si>
  <si>
    <t>Réalisé par les partenaires en lien avec les exploitants agricoles, selon les besoins</t>
  </si>
  <si>
    <t>A poursuivre sur l'ensemble de la mise en œuvre du PTGE</t>
  </si>
  <si>
    <t>Selon les besoins  exprimés sur le territoire et les opportunités de développement d’expérimentations pour toute thématique hors fiches actions déjà visées par ce type d'appui</t>
  </si>
  <si>
    <t>Action transversale qui regroupe aussi cette opportunité d'organisation d'évènements dédiés pour toute thématique hors fiches actions déjà visées par ce type d'appui</t>
  </si>
  <si>
    <t>Etude filière AB programmée pour 2024</t>
  </si>
  <si>
    <t>des éléments via les MAEC mises en place, axe de travail à poursuivre avec les partenaires agricoles</t>
  </si>
  <si>
    <t>Projet "gestion des paysages"</t>
  </si>
  <si>
    <t>CMU1 - Quantifier les relations nappes-rivières et évaluer l'impact des prélèvements en eaux souterraines</t>
  </si>
  <si>
    <t>Progression</t>
  </si>
  <si>
    <t/>
  </si>
  <si>
    <t>CMU2 - Etudier la qualité sur le bassin du Midour</t>
  </si>
  <si>
    <t>CMU3 - Améliorer le suivi hydrométrique du Ludon</t>
  </si>
  <si>
    <t>CMU4 - Evaluer l'état d'envasement des ouvrages de stockage d'eau et les actions d'aménagement pour limiter l'érosion</t>
  </si>
  <si>
    <t>CMU5 - Connaître les besoins culturaux d'irrigation par campagne et la répartition de la ressource associée</t>
  </si>
  <si>
    <t>Recensement en début de campagne</t>
  </si>
  <si>
    <t>CMU6 - Expertiser les réseaux collectifs d'irrigation à moderniser</t>
  </si>
  <si>
    <t>CMU7 - Recenser et inventorier le patrimoine naturel et les éléments paysagers à protéger</t>
  </si>
  <si>
    <t>PTGE Midour Synthèse</t>
  </si>
  <si>
    <t>Priorité</t>
  </si>
  <si>
    <t>CMU</t>
  </si>
  <si>
    <t>Moyenne</t>
  </si>
  <si>
    <t>AUM</t>
  </si>
  <si>
    <t>Tâche</t>
  </si>
  <si>
    <t>Fin</t>
  </si>
  <si>
    <t>FC</t>
  </si>
  <si>
    <t>Commentaires de la ligne</t>
  </si>
  <si>
    <t>Début</t>
  </si>
  <si>
    <t>Commentaire général</t>
  </si>
  <si>
    <t>Analyse et scénario modernisation et interconnexion</t>
  </si>
  <si>
    <t>#DBDBDB</t>
  </si>
  <si>
    <t>#FFCCFF</t>
  </si>
  <si>
    <t>#CC66FF</t>
  </si>
  <si>
    <t>#A9D08E</t>
  </si>
  <si>
    <t>#FFE699</t>
  </si>
  <si>
    <t>Economie d'eau attendue (Mm3)</t>
  </si>
  <si>
    <t>E² (Mm3)</t>
  </si>
  <si>
    <t>Action engagé (MAEC ou autre)</t>
  </si>
  <si>
    <t>Surface engagé (ha)</t>
  </si>
  <si>
    <t>Progression (%)</t>
  </si>
  <si>
    <t>e² (Mm3)</t>
  </si>
  <si>
    <t>Haute</t>
  </si>
  <si>
    <t>Faible</t>
  </si>
  <si>
    <t>#FF3300</t>
  </si>
  <si>
    <t>#C6E0B4</t>
  </si>
  <si>
    <t>OGRM</t>
  </si>
  <si>
    <t>MRC</t>
  </si>
  <si>
    <t>ASV</t>
  </si>
  <si>
    <t>GOUV</t>
  </si>
  <si>
    <t>Connaissance des milieux et des usages</t>
  </si>
  <si>
    <t>CMU - Connaissance des milieux et des usages</t>
  </si>
  <si>
    <t>Activité</t>
  </si>
  <si>
    <t>Duration (jours)</t>
  </si>
  <si>
    <t>Date min</t>
  </si>
  <si>
    <t>Date max</t>
  </si>
  <si>
    <t>CMU1a</t>
  </si>
  <si>
    <t>CMU1b</t>
  </si>
  <si>
    <t>CMU2a</t>
  </si>
  <si>
    <t>CMU3a</t>
  </si>
  <si>
    <t>CMU3b</t>
  </si>
  <si>
    <t>CMU3c</t>
  </si>
  <si>
    <t>CMU4a</t>
  </si>
  <si>
    <t>CMU4b</t>
  </si>
  <si>
    <t>CMU5a</t>
  </si>
  <si>
    <t>CMU6a</t>
  </si>
  <si>
    <t>CMU6b</t>
  </si>
  <si>
    <t>CMU6c</t>
  </si>
  <si>
    <t>CMU6d</t>
  </si>
  <si>
    <t>CMU7a</t>
  </si>
  <si>
    <t>CMU7b</t>
  </si>
  <si>
    <t>CMU7c</t>
  </si>
  <si>
    <t>Vol d'eau récupéré</t>
  </si>
  <si>
    <t>AUM - Adaptation des usages aux milieux</t>
  </si>
  <si>
    <t>AUM1a : Mettre en place un groupe de travail sur le développement de filières durables sur le territoire et alentours</t>
  </si>
  <si>
    <t>AUM1b : Etude de faisabilité : redynamiser l'élevage en pâturage sur les têtes de bassins et valoriser les systèmes agropastoraux</t>
  </si>
  <si>
    <t>AUM1c : Etude de faisabilité : filières de valorisation des intercultures, des pratiques de conservation des sols et d'agroforesterie</t>
  </si>
  <si>
    <t>AUM1d : Etudier les débouchés en agriculture biologique</t>
  </si>
  <si>
    <t>31/06/2025</t>
  </si>
  <si>
    <t>31/06/2024</t>
  </si>
  <si>
    <t>AUM2a : Mettre en place et suivre des sites expérimentaux</t>
  </si>
  <si>
    <t>AUM2b : Instituer des groupes de travail avec des agriculteurs basés sur les sites expérimentaux</t>
  </si>
  <si>
    <t>AUM2c : Développer des réseaux d'agriculteurs sur le bassin du Midour</t>
  </si>
  <si>
    <t>AUM2d : Instituer des groupes de travail avec les techniciens agricoles</t>
  </si>
  <si>
    <t>AUM2e : Instaurer une formation continue avec des interventions d'experts à destination de la profession agricole</t>
  </si>
  <si>
    <t>OGRM-1a : Poursuivre la mise en conformité des retenues individuelles</t>
  </si>
  <si>
    <t>OGRM-1b : Travailler à la valorisation des retenues sans usage</t>
  </si>
  <si>
    <t>OGRM-1c : Reconquérir la capacité de stockage des plans d'eau</t>
  </si>
  <si>
    <t>OGRM-1d : Intégrer les prélèvements en nappes influençant les cours d'eau dans la gestion</t>
  </si>
  <si>
    <t>OGRM-2a : Systématiser la transmission d'informations entre irrigants et gestionnaire</t>
  </si>
  <si>
    <t>OGRM-2b : Equiper les irrigants en cours d'eau avec des compteurs communicants</t>
  </si>
  <si>
    <t>OGRM-2c : Mettre en œuvre des doubles valeurs de débits consignes aux stations de gestion</t>
  </si>
  <si>
    <t>OGRM-2d : Continuer et valoriser la gestion anticipée des tours d'eau sur le territoire</t>
  </si>
  <si>
    <t>OGRM-3a : Mettre en place et suivre des sites expérimentaux</t>
  </si>
  <si>
    <t>OGRM-3b : Instituer des groupes de travail et des formations avec des agriculteurs</t>
  </si>
  <si>
    <t>OGRM-3c : Acquisition de systèmes de gestion et d'outils d'aide à la décision en irrigation</t>
  </si>
  <si>
    <t>OGRM-3d : Acquisition de matériels d'irrigation hydro-performants</t>
  </si>
  <si>
    <t>OGRM-4a : Réaliser des chantiers collectifs pour la mise aux normes de l'ANC</t>
  </si>
  <si>
    <t>OGRM-1</t>
  </si>
  <si>
    <t>OGRM-2</t>
  </si>
  <si>
    <t>OGRM-3</t>
  </si>
  <si>
    <t>OGRM-4</t>
  </si>
  <si>
    <t>Optimiser la gestion des réservoirs de soutien d'étiage</t>
  </si>
  <si>
    <t>Economiser l'eau en irrigation agricole</t>
  </si>
  <si>
    <t>Améliorer la qualité des rejets anthropiques</t>
  </si>
  <si>
    <t>OGRM-5</t>
  </si>
  <si>
    <t>Restaurer le fonctionnement des cours d'eau et les habitats associés</t>
  </si>
  <si>
    <t>OGRM-4b : Créer des milieux humides à vocation épuratoire en sortie de station de traitements des eaux usées</t>
  </si>
  <si>
    <t>OGRM-4c : Créer des zones tampons en sortie de réseaux de drainage agricole</t>
  </si>
  <si>
    <t>OGRM-5a : Affiner les zones à prioriser et les actions à réaliser</t>
  </si>
  <si>
    <t>OGRM-5b : Mettre en place des zones pilotes sur le territoire</t>
  </si>
  <si>
    <t>OGRM-5c : Définir les techniques et les outils adaptés pour une restauration à plus grande échelle</t>
  </si>
  <si>
    <t>OGRM-5d : Travailler à l'effacement des seuils de pompage en rivière</t>
  </si>
  <si>
    <t>Développer des filières durables sur le territoire</t>
  </si>
  <si>
    <t>Développer des pratiques culturales permettant de conserver et d'optimiser les services rendus par les sols</t>
  </si>
  <si>
    <t>Développer une agriculture biologique adaptée au territoire</t>
  </si>
  <si>
    <t>Développer des pratiques d'aménagement de l'espace rural</t>
  </si>
  <si>
    <t>après AUM1 b c d</t>
  </si>
  <si>
    <t>MRC-1</t>
  </si>
  <si>
    <t>MRC-2</t>
  </si>
  <si>
    <t>Utiliser et réutiliser durablement la ressource en eau</t>
  </si>
  <si>
    <t>Gérer le déficit en eau restant en privilégiant l'optimisation des RSE existants</t>
  </si>
  <si>
    <t>MRC-1a : Valoriser les eaux de consommation : STEU de Conte, Nogaro et Villeneuve de Marsan</t>
  </si>
  <si>
    <t>MRC-1b : Sensibiliser les industriels sur les possibilités de recyclage de leurs eaux de process</t>
  </si>
  <si>
    <t>MRC-2a : Mettre en place des pompages complémentaires hivernaux pour les RSE de Maribot, Lapeyrie, Charros et Arthez - Axe Midour</t>
  </si>
  <si>
    <t>MRC-2b : Rehausser les RSE de Maribot et Lapeyrie et créer une (des) retenue(s) déconnectée(s) de substitution - Axe Midour</t>
  </si>
  <si>
    <t>MRC-2c : Connecter les réseaux d'irrigation aux ouvrages de stockage collectifs dans la mesure du possible - Axe Midour</t>
  </si>
  <si>
    <t>MRC-2d : Superviser l'optimisation du réservoir de Saint-Gein et la connexion directe des irrigants concernés à cet ouvrage - Axe Ludon</t>
  </si>
  <si>
    <t>MRC-2e : Etudier la nécessité de créer une retenue déconnectée de substitution sur le Lusson</t>
  </si>
  <si>
    <t>après CMU6 ; MRC1</t>
  </si>
  <si>
    <t>MRC - Mobilisation de ressources complémentaires</t>
  </si>
  <si>
    <t>OGRM - Adaptation des usages aux milieux</t>
  </si>
  <si>
    <t>ASV-1</t>
  </si>
  <si>
    <t>ASV-2</t>
  </si>
  <si>
    <t>ASV-3</t>
  </si>
  <si>
    <t>ASV - Accompagnement, sensibilisation et valorisation</t>
  </si>
  <si>
    <t>ASV-1a : Appuyer individuellement les agriculteurs dans leur démarche de progrès : ATI</t>
  </si>
  <si>
    <t>ASV-1b : Appuyer collectivement les agriculteurs dans leur démarche de progrès : GT, formations, journées d'échange</t>
  </si>
  <si>
    <t>ASV-1c : Mener des expérimentations</t>
  </si>
  <si>
    <t>ASV-1d : Organiser l'information et la formation pour les conseillers agricoles</t>
  </si>
  <si>
    <t>ASV-1e : Mobiliser les mesures agro-environnementales et climatiques</t>
  </si>
  <si>
    <t>ASV-1f : Rechercher et construire de nouvelles mesures d'aide pour les agriculteurs</t>
  </si>
  <si>
    <t>ASV-2a : Développer des pratiques alternatives pour la gestion des paysages à l'échelle des collectivités</t>
  </si>
  <si>
    <t>ASV-2b : Développer des pratiques alternatives pour la gestion de l'eau à l'échelle des collectivités</t>
  </si>
  <si>
    <t>ASV-3a : Elaborer un plan d'information, de sensibilisation et de valorisation</t>
  </si>
  <si>
    <t>Accompagner les acteurs agricoles dans leur démarche de progrès continu</t>
  </si>
  <si>
    <t>Accompagner les collectivités dans leur démarche de progrès continu</t>
  </si>
  <si>
    <t>après ASV2a</t>
  </si>
  <si>
    <t>après AUM2d</t>
  </si>
  <si>
    <t>après AUM2a, AUM3a, OGRM3a</t>
  </si>
  <si>
    <t>après AUM1a, AUM2bcde, AUM3b, AUM4ab, OGRM3b</t>
  </si>
  <si>
    <t>GOUV-1</t>
  </si>
  <si>
    <t>GOUV-2</t>
  </si>
  <si>
    <t>GOUV-3</t>
  </si>
  <si>
    <t>GOUV - Gouvernance</t>
  </si>
  <si>
    <t>GOUV-1 : Maintenir la gouvernance du projet de territoire et la mobilisation des instances</t>
  </si>
  <si>
    <t>GOUV-2 : Animer et coordonner le projet de territoire</t>
  </si>
  <si>
    <t>GOUV-3 : Elaborer un tableau de bord pour suivre la mise en œuvre du projet de territoire</t>
  </si>
  <si>
    <t>Bilan d'activité</t>
  </si>
  <si>
    <t>Comité agricole</t>
  </si>
  <si>
    <t>Tableau de bord</t>
  </si>
  <si>
    <t>Activités avec priorité HAUTE</t>
  </si>
  <si>
    <t>Activités avec priorité MOYENNE</t>
  </si>
  <si>
    <t>Activités avec priorité FAIBLE</t>
  </si>
  <si>
    <t>2022 : Lancement de l’étude (durée à préciser)</t>
  </si>
  <si>
    <t>2020 : Constitution du GT
2021 et suivante s : programmes annuels d’expertise</t>
  </si>
  <si>
    <t>2023 : aboutissement de l’action au mois sur le territoire de l’Armagnac</t>
  </si>
  <si>
    <t>AUM3a : Mettre en place et suivre des sites expérimentaux</t>
  </si>
  <si>
    <t>AUM3b : Instituer des groupes de travail avec des agriculteurs basés sur les sites expérimentaux</t>
  </si>
  <si>
    <t>AUM4a : Instituer un groupe de travail avec les acteurs du territoire : arbres, haies champêtres, ripisylves</t>
  </si>
  <si>
    <t>AUM4b : Instituer un groupe de travail avec les acteurs du territoire : espaces semi-naturels et milieux humides</t>
  </si>
  <si>
    <t>AUM4c : Aménager le bassin versant des plans d'eau pour limiter l'érosion et leur envasement</t>
  </si>
  <si>
    <t>Les réunions de commission de gestion se poursuivent avant la campagne d'irrigation et pendant la campagne, avec les responsables de secteur à fréquence une à deux fois par semaine et /ou selon les besoins en cours.</t>
  </si>
  <si>
    <t>difficultés de financement de l'équipement</t>
  </si>
  <si>
    <t>Des actions réalisées par les partenaires agricoles</t>
  </si>
  <si>
    <t>à vérifier avec Syndicats rivière</t>
  </si>
  <si>
    <t>lié aux PPG des syndicats rivière</t>
  </si>
  <si>
    <t>lié aux PPG des syndicats rivière
Premiers projets pilotes prévus pour 2023 ???</t>
  </si>
  <si>
    <t>lié aux PPG des syndicats rivière - démarche en cours de lancement pour début mars 2024 avec Synd. Riv + PETR + AP32 + FDC32</t>
  </si>
  <si>
    <t>lié aux PPG des syndicats rivière
2023-2026 : mise en œuvre de manière coordonnée</t>
  </si>
  <si>
    <t>IA - Poste animation PTGE (1/2 ETP)
IA - Poste animateur agricole (1ETP)</t>
  </si>
  <si>
    <t>Proposition d’envoyer le TdB  aux membres du COPIL en amont du prochain COPIL</t>
  </si>
  <si>
    <t>Création d'un support de communication commun aux structures d'accompagnement agricole</t>
  </si>
  <si>
    <t>Définition d'indicateurs communs des diagnostics et harmonisation des modalités de suivis des ATI</t>
  </si>
  <si>
    <t>Lancement des ATI</t>
  </si>
  <si>
    <t>Mise en place de journée d'échanges</t>
  </si>
  <si>
    <t>Mise en place de formations</t>
  </si>
  <si>
    <t>Organisation de journée thématique</t>
  </si>
  <si>
    <t xml:space="preserve">Information et sensibilisation </t>
  </si>
  <si>
    <t>Elaboration et validation d'un PAEC (Gers)</t>
  </si>
  <si>
    <t>Elaboration et validation d'un PAEC (Landes)</t>
  </si>
  <si>
    <t>Sollicitations et veille AAP</t>
  </si>
  <si>
    <t>PSE</t>
  </si>
  <si>
    <t>Projet d'étude la qualitée d'eau</t>
  </si>
  <si>
    <t>Bathymétrie + suivi des sédiments</t>
  </si>
  <si>
    <t>Phase de conception : réalisation du groupe de travail</t>
  </si>
  <si>
    <t>Mise en conformité plans d'eau</t>
  </si>
  <si>
    <t xml:space="preserve">étude des retenues </t>
  </si>
  <si>
    <t>volume de stockage remobilisé</t>
  </si>
  <si>
    <t>après CMU5 ; OGRM2b</t>
  </si>
  <si>
    <t>après CMU5 ; OGRM2a</t>
  </si>
  <si>
    <t>après CMU5 ; OGRM2a ; OGRM2b</t>
  </si>
  <si>
    <t>Commande d'équipements</t>
  </si>
  <si>
    <t>Mise en place effective</t>
  </si>
  <si>
    <t>Intégrer ce type de gestion aux arrétés interpréfectoraux</t>
  </si>
  <si>
    <t>Fréquence d'application de tours d'eau/respect des valeurs consignes</t>
  </si>
  <si>
    <t>Nombre de jours de défaillance</t>
  </si>
  <si>
    <t>après OGRM3a</t>
  </si>
  <si>
    <t>Constituer des groupes de travail</t>
  </si>
  <si>
    <t>Agriculteurs engagés</t>
  </si>
  <si>
    <t>Systèmes ANC remplacés</t>
  </si>
  <si>
    <t>Identifier des sites, rencontrer les propriétaires</t>
  </si>
  <si>
    <t>Aménagements réalisés</t>
  </si>
  <si>
    <t>évolution qualité de l'eau en aval</t>
  </si>
  <si>
    <t>Evolution qualité de l'eau en aval</t>
  </si>
  <si>
    <t>PPG SMBVMD</t>
  </si>
  <si>
    <t>PPG SMD</t>
  </si>
  <si>
    <t>Recensement des seuils</t>
  </si>
  <si>
    <t>Effacement/amenagement lorsque pertinent</t>
  </si>
  <si>
    <t>Mont de Marsan - Conte</t>
  </si>
  <si>
    <t>Nogaro</t>
  </si>
  <si>
    <t>Villeneuve de Marsan</t>
  </si>
  <si>
    <t>groupement de commande pour phases études lancé</t>
  </si>
  <si>
    <t>sollicitation par la commune pour étude faisabilité et suites possibles</t>
  </si>
  <si>
    <t>Groupe travail érosion</t>
  </si>
  <si>
    <t>Bassin versant de Larrioucla</t>
  </si>
  <si>
    <t>MAEC/ Programme</t>
  </si>
  <si>
    <t>Ensemble des acteurs du territoire</t>
  </si>
  <si>
    <t>HBV2, HBV3, CPRA</t>
  </si>
  <si>
    <t>Maître d'ouvrage (MO)</t>
  </si>
  <si>
    <t>IA / structures agricoles pour animation agricole</t>
  </si>
  <si>
    <t>DDTM40, Irrigadour, SYDEC, autres préleveurs éventuels</t>
  </si>
  <si>
    <t>IA, AEAG, DDTM40, DDT32, Syndicat de rivière 40 et 32, Fédération de pêche 40 et 32, CA40, CA32, OFB40, OFB32, Nature en Occitanie, Adasea, Association Botanique Gersoise, etc</t>
  </si>
  <si>
    <t xml:space="preserve"> DREAL Nouvelle Aquitaine</t>
  </si>
  <si>
    <t>IA, CACG, DDTM40, ASA Ludon Gaube, Irrigadour</t>
  </si>
  <si>
    <t>Organisation du groupe de travail : Institution Adour</t>
  </si>
  <si>
    <t>IRRIGADOUR</t>
  </si>
  <si>
    <t>Maïsadour, Vivadour, industries agro-alimentaires, groupements de producteurs, CA32, CA40, etc</t>
  </si>
  <si>
    <t>Animateur territorial agricole, CA32, CA40, ASA hydrauliques</t>
  </si>
  <si>
    <t>Animateur territorial agricole, CA32, CA40, bureaux d'études, etc</t>
  </si>
  <si>
    <t>Collectivités, AP32, ADASEA, AT32, AT40, Sepanso40, Nature en Occitanie, Association botanique gersoise, DDTM40, DDT32, OFB</t>
  </si>
  <si>
    <t>Animation : IA</t>
  </si>
  <si>
    <t>ADASEA, Vivadour, CA32</t>
  </si>
  <si>
    <t>Maïsadour, Vivadour, CA32, CA40, AFAF</t>
  </si>
  <si>
    <t>AUM1a, CERFRANCE, AGROBIO40, Bio du Gers</t>
  </si>
  <si>
    <t>AGROBIO40, Bio du Gers, etc</t>
  </si>
  <si>
    <t>AUM1a</t>
  </si>
  <si>
    <t xml:space="preserve">Animateur technique agricole </t>
  </si>
  <si>
    <t>Maïsadour, Vivadour, Bio du Gers, AGROBIO40, FD CUMA 640, ALPAD 40, AFAF, CA40, CA32, etc</t>
  </si>
  <si>
    <t>Animateur technique agricole</t>
  </si>
  <si>
    <t>Maïsadour, Vivadour, CA40, CA32, Bio du Gers, Agrobio40, FD CUMA 640, ALPAD 40, etc.</t>
  </si>
  <si>
    <t>Animateur technique agricole (IA)</t>
  </si>
  <si>
    <t>AFAF, etc.</t>
  </si>
  <si>
    <t>ADASEA, Syndicat Rivière Midour Douze, Syndicat Rivière Midou Douze</t>
  </si>
  <si>
    <t>Collectivités, agriculteurs, syndicats, etc</t>
  </si>
  <si>
    <t>Acteurs du PTGE et autres acteurs locaux</t>
  </si>
  <si>
    <t>DDTM40, DDT32, VIVADOUR</t>
  </si>
  <si>
    <t>IA, CACG</t>
  </si>
  <si>
    <t>Services Etat, Irrigadour, CA, Vivadour, IA</t>
  </si>
  <si>
    <t>ASA du frêche Saint-Vidou, IA</t>
  </si>
  <si>
    <t>CA32, CA40, Vivadour</t>
  </si>
  <si>
    <t xml:space="preserve">DDTM40 </t>
  </si>
  <si>
    <t>IA, CA40, Irrigadour</t>
  </si>
  <si>
    <t>OU, CACG-TSE, DDT32, DDTM40</t>
  </si>
  <si>
    <t>IRRIGADOUR, CA40, CA32, Vivadour, Maïsadour, exploitations agricoles, autres acteurs agricoles</t>
  </si>
  <si>
    <t>DDT32, DDTM40, CACG</t>
  </si>
  <si>
    <t>DDT32, DDTM40, Irrigadour, ensemble des membres préleveurs</t>
  </si>
  <si>
    <t>Maïsadour, Vivadour, CA40, CA32, Bio du Gers, AGROBIO40, FD CUMA 640, ALPAD 40, AFAF, Irrigadour</t>
  </si>
  <si>
    <t>Vivadour, Maïsadour, CA32, CA40, etc</t>
  </si>
  <si>
    <t>Vivadour, Maïsadour, CA32, CA40, Irrigadour etc</t>
  </si>
  <si>
    <t>Collectivités (SPANC notamment)</t>
  </si>
  <si>
    <t>Collectivités gestionnaires de STEU</t>
  </si>
  <si>
    <t>Agriculteurs</t>
  </si>
  <si>
    <t>AP32, ADASEA, Syndicat de rivières Midou Douze, Syndicat de rivières Midour Douze …</t>
  </si>
  <si>
    <t>AP32, ADASEA, Syndicat de rivières Midou Douze, Syndicat de rivières Midour Douze, organismes agricoles, CA32, CA40, DDTM40, DDT32</t>
  </si>
  <si>
    <t>Riverains, Syndicat de rivières Midou Douze, Syndicat de rivières Midour Douze</t>
  </si>
  <si>
    <t>Syndicat de rivières Midou Douze, Syndicat de rivières Midour Douze</t>
  </si>
  <si>
    <t>IA et/ou Syndicat de rivières Midou Douze, Syndicat de rivières Midour Douze</t>
  </si>
  <si>
    <t>BE, AEAG, CD, DDT32, DDTM40, OFB, fédérations de pêche, CA32, CA40, etc</t>
  </si>
  <si>
    <t>IA, Syndicat de rivières Midou Douze, Syndicat de rivières Midour Douze
Travaux : propriétaires de seuils et SIAG Ludon/gaube, ASA</t>
  </si>
  <si>
    <t>DDT32, DDTM40, OFB, Fédérations de pêches, AAPMA, CA32, CA40, AEAG, CD</t>
  </si>
  <si>
    <t>IA, Collectivité gestionnaire de la STEP, CA ou ASAH</t>
  </si>
  <si>
    <t>CA, SYDEC, Régies des eaux</t>
  </si>
  <si>
    <t>CCI, chambres des métiers, AEAG, collectivités</t>
  </si>
  <si>
    <t>DDT32, DDTM40</t>
  </si>
  <si>
    <t>DDT32, DDTM40, OFB</t>
  </si>
  <si>
    <t>CA32, CA40</t>
  </si>
  <si>
    <t>IA, Syndicat intercommunal du Ludon Gaube, CA40</t>
  </si>
  <si>
    <t>IA ou Syndicat intercommunal du Ludon Gaube ?</t>
  </si>
  <si>
    <t>Acteurs agricoles (Irrigadour, CA32, CA40, Bio du Gers, Agrobio40, Vivadour, Maïsadour)</t>
  </si>
  <si>
    <t>Acteurs agricoles  (Irrigadour, CA32, CA40, Bio du Gers, Agrobio40, Vivadour, Maïsadour), CFPPA</t>
  </si>
  <si>
    <t>Exploitants agricoles, AFAF, CA40, CA32, Maïsadour, Vivadour, autres acteurs agricoles, ADASEA</t>
  </si>
  <si>
    <t>Acteurs du projet de territoire, intervenants extérieurs, CFPPA</t>
  </si>
  <si>
    <t>Acteurs du PTGE</t>
  </si>
  <si>
    <t>AEAG, Régions, DDT32, DDTM40, Europe, etc</t>
  </si>
  <si>
    <t>Collectivités</t>
  </si>
  <si>
    <t>Elaboration du plan : IA (stage ou contrat)
Mise en œuvre du plan : à définir</t>
  </si>
  <si>
    <t xml:space="preserve">IA, </t>
  </si>
  <si>
    <t xml:space="preserve">à définir, </t>
  </si>
  <si>
    <t xml:space="preserve">Aquascope, AAPPMA 32, </t>
  </si>
  <si>
    <t xml:space="preserve">DREAL NA, </t>
  </si>
  <si>
    <t xml:space="preserve">DREAL NA Irrigadour, </t>
  </si>
  <si>
    <t xml:space="preserve">IA, AEAG, Vivadour, </t>
  </si>
  <si>
    <t xml:space="preserve">CA40, </t>
  </si>
  <si>
    <t xml:space="preserve">CA32, </t>
  </si>
  <si>
    <t xml:space="preserve">IA, acteurs agricoles, </t>
  </si>
  <si>
    <t xml:space="preserve">Ensemble des acteurs du territoire, </t>
  </si>
  <si>
    <t xml:space="preserve">ADASEA, CA32, </t>
  </si>
  <si>
    <t>Bio du Gers, Agrobio 40,</t>
  </si>
  <si>
    <t xml:space="preserve">Bio du Gers, Agrobio 40, </t>
  </si>
  <si>
    <t xml:space="preserve">IA, CA40, </t>
  </si>
  <si>
    <t xml:space="preserve">FDC32/ CAUE/ CD32/ PETR Pays d'Armagnac/ SMD/ SMBVMD, </t>
  </si>
  <si>
    <t>CPRA</t>
  </si>
  <si>
    <t>toutes</t>
  </si>
  <si>
    <t>SDC2, COV2, CPRA</t>
  </si>
  <si>
    <t>PHY8, PHY9, FER2, CPRA</t>
  </si>
  <si>
    <t>EAU1, EAU2, COV2, SDC2, CPRA</t>
  </si>
  <si>
    <t>SDC2, COV2, EAU1, EAU2, FER2</t>
  </si>
  <si>
    <t>NA_MI40_FER2</t>
  </si>
  <si>
    <t>à définir</t>
  </si>
  <si>
    <t>Montant engagé (€)</t>
  </si>
  <si>
    <t>OC_MIDO_COV2</t>
  </si>
  <si>
    <t>OC_MIDO_HBV2</t>
  </si>
  <si>
    <t>OC_MIDO_HBV3</t>
  </si>
  <si>
    <t>OC_MIDO_SDC1</t>
  </si>
  <si>
    <t>OC_MIDO_VIT1</t>
  </si>
  <si>
    <t>3 Mm³ / 9 000 ha avec SHE et OAD
1 000 ha de GG</t>
  </si>
  <si>
    <t>2035 : 25 000 ha avec couverts végétaux, intercultures, diminution du travail du sol, semis direct sous couvert
1 235 ha avec agroforesterie, haies, ripisylves</t>
  </si>
  <si>
    <t>1,75 Mm³
2025 : 8 60 ha de SCOP et vignes ayant engagé un changement de pratiques
400 km de haies et ripisylves</t>
  </si>
  <si>
    <t>1,75 Mm³</t>
  </si>
  <si>
    <t>3 Mm³</t>
  </si>
  <si>
    <t>3,2 Mm3 (2,1 Mm3 phc + 0,45 cscrh + 0,65 Mm3 rosm)</t>
  </si>
  <si>
    <t>Vol d'eau économisé/ha</t>
  </si>
  <si>
    <t>Vol d'eau récupéré (mm/ha)</t>
  </si>
  <si>
    <t>DDT(M)</t>
  </si>
  <si>
    <t>Les dossiers restants sont des dossiers complexes. Les autres sont mis en conformité.</t>
  </si>
  <si>
    <t xml:space="preserve">Communication </t>
  </si>
  <si>
    <t xml:space="preserve">Communication directe vers les agriculteurs du secteur grâce à la disponibilité des données issues du RGA via la DRAAF (SRISET) : Donnes niveau N2+ hors pacage </t>
  </si>
  <si>
    <t>Première récupération de contacts mi 2022  ; demande de mise à jour le 04/11/2024</t>
  </si>
  <si>
    <t>Fin 2022 : Finalisation du plan d’information, de sensibilisation et de valorisation
2023 : début de mise en œuvre
2024 : demande de mise à jour des contacts N2+ hors pacage en cours</t>
  </si>
  <si>
    <t>FDC 32 / FDC 40 / PETR / Arbres et Paysages 32 / Syndicats rivière</t>
  </si>
  <si>
    <t>Cf. ASV 2a</t>
  </si>
  <si>
    <t>Des contacts pris pour formation OAD / pilotage irrigation</t>
  </si>
  <si>
    <t>Cf. Syndicats Rivière</t>
  </si>
  <si>
    <t>Projet SFN sous BV Larrioucla Mazerolles</t>
  </si>
  <si>
    <t>Concertation en cours entre Agglo/AEAG/Commune Mazerolles/agriculteurs concernés/Synd Riv SMD/ CA40 / Maïsadour / Langevin et Associés</t>
  </si>
  <si>
    <t>Mise en place de groupes de travail</t>
  </si>
  <si>
    <t>Toujours en cours</t>
  </si>
  <si>
    <t>Projet - Grain Bocager FDC40 / IA</t>
  </si>
  <si>
    <t>FDC40</t>
  </si>
  <si>
    <t>FDC32</t>
  </si>
  <si>
    <t>FDC 32 / FDC 40 / IA / Arbres et Paysages 32 / Syndicats rivière</t>
  </si>
  <si>
    <t>FDC32 / PETR / AP32</t>
  </si>
  <si>
    <t>FDC / IA</t>
  </si>
  <si>
    <t xml:space="preserve">
Dépôt d'un dossier fonds vert en partenariat avec FDC40 (contact J. Brugnot) pour la partie landaise des PTGE du Midour et de la Douze</t>
  </si>
  <si>
    <t xml:space="preserve">Projet - Trame Verte (Grain Bocager) FDC32 / PETR </t>
  </si>
  <si>
    <t>Bilan surfaces et montants engagés en 2023 et 2024 (mettre à jour avec 2025 en juin/juillet)</t>
  </si>
  <si>
    <t>NA_MI40_EAU2</t>
  </si>
  <si>
    <t>CA32</t>
  </si>
  <si>
    <t>Institution Adour</t>
  </si>
  <si>
    <t>SMD</t>
  </si>
  <si>
    <t>4 Sites retenus à l'échelle AEAG, dont 1 sur Midour : BV Larrioucla</t>
  </si>
  <si>
    <t>IA, CA40, SMD</t>
  </si>
  <si>
    <t>Mairie Mazerolles, CA40 , Mont de Marsan Agglo, SMD, IA, Langevin et Associés, FDCUMA640 ?,AEAG, Arbres &amp; Paysages32, Maïsadour, Agriculteurs, propriétaires</t>
  </si>
  <si>
    <t xml:space="preserve">Concertation avec acteurs locaux et préparation dossier subv portage SMD </t>
  </si>
  <si>
    <t>Premières rencontres agri en fin 2024 par Auriane Coquin</t>
  </si>
  <si>
    <t xml:space="preserve">CA 40 </t>
  </si>
  <si>
    <t>CA 40</t>
  </si>
  <si>
    <t>Agrobio40</t>
  </si>
  <si>
    <t>fin du projet en  2026. l'état des lieux précise que 5000ha irrigués enquétes (1/4 des EA du BV) ont déjà des pratiques vertueuses relatant des économies d'eau à hauteur de 442000 m3</t>
  </si>
  <si>
    <t>Premières discussions pour concevoir un projet lancées fin 2022 mais interrompues en 2023.
A reprendre. Bathymétries des 5 réservoirs IA réalisées dans le cadre de l'étude qualité des eaux du Midour (CMU2).</t>
  </si>
  <si>
    <t xml:space="preserve">Premières discussions pour concevoir un projet lancées fin 2022 mais interrompues en 2023.
A reprendre pour les plans d'eau privés, selon besoins exprimés.
Bathymétries des 5 réservoirs IA réalisées dans le cadre de l'étude qualité des eaux du Midour (CMU2). 
</t>
  </si>
  <si>
    <t>données globalement incluses dans les projets Trame Verte 32 &amp; 40, accompagnement vers les collectivités débuté pour le Gers, prévu en 2025 pour les Landes.</t>
  </si>
  <si>
    <t>Etude des réseaux d'irrigation du Gers réalisée indépendemment du PTGE par la Région Occitanie avec le concours des chambres d'agriculture départementales.
En attente de l'extraction des résultats par la CA32 pour le Midour.
Retardé par la sortie d'appel à projet prioritaire.</t>
  </si>
  <si>
    <t>Réalisé via le projet Trame Verte 32 &amp; 40 dans l'état des lieux</t>
  </si>
  <si>
    <t>Réalisé via le projet Trame Verte 32 &amp; 40 dans l'état des lieux : le grain fonctionnel est à préserver.</t>
  </si>
  <si>
    <t xml:space="preserve">Les opérations de sensibilisation et animations en pied de haie ont débuté dans le Gers. </t>
  </si>
  <si>
    <t>Demande de subvention déposée / recrutement alternante pour mener l'étude</t>
  </si>
  <si>
    <t>La méthodologie de travail pour l'étude de la filière Bio a été discuté avec l'IA. Un travail d'enquête auprès des acteurs de la filière va débuter 1er trimestre 2025.</t>
  </si>
  <si>
    <t>Etude filière démarrée en 2024 : partenariat entre Agrobio40 et Bios du Gers</t>
  </si>
  <si>
    <t>à suivre après compilation des premiers résultats</t>
  </si>
  <si>
    <t xml:space="preserve">Projet technique et financier quasi finalisé. </t>
  </si>
  <si>
    <t>Reprise concertation en 2025 avec les acteurs concernés / partenaires.</t>
  </si>
  <si>
    <t>avancées liées à l'action AUM2a</t>
  </si>
  <si>
    <t>Concertation en cours dans le cadre des SFN à Mazerolles ; à répliquer autant de fois que nécessaire.</t>
  </si>
  <si>
    <t>Axe de travail 2025</t>
  </si>
  <si>
    <t>Un site (cf. AUM2a) sera à suivre sur plusieurs années si les aménagements se concrétisent sur le BV de l'Arrioucla.</t>
  </si>
  <si>
    <t>en lien avec le projet sur BV de l'Arrioucla (Mazerolles). Pourra être répliqué sur d'autres sites au besoin.</t>
  </si>
  <si>
    <t>Démarre mars 2024 : groupe de travail Paysages Midour.</t>
  </si>
  <si>
    <t xml:space="preserve">AP32, Syndicat Rivière Midour Douze, Syndicat Rivière Midou Douze, EPCI-FP, FDC32 , </t>
  </si>
  <si>
    <t>Trame Verte lancée aout 2024 par FDC40 &amp; IA sur BV Midour et Douze landais. À suivre, avec animations locales.</t>
  </si>
  <si>
    <t>Démarre mars 2024 : Trame Verte Gers lancée par FDC32 &amp; PETR Pays d'Armagnac sur une grande partie du BV midour gersois.</t>
  </si>
  <si>
    <t>FDC32 ; PETR Pays d'Armagnac</t>
  </si>
  <si>
    <t>FDC40 ; IA</t>
  </si>
  <si>
    <t>Projet "gestion des paysages" =&gt; Trame Verte 32</t>
  </si>
  <si>
    <t>Projet "gestion des paysages" =&gt; Trame Verte 40</t>
  </si>
  <si>
    <t>Démarre mars 2024 : groupe de travail Paysages Midour. Initiative déjà lancée simultanément par partenaires gersois, IA se rattache au COPIL.</t>
  </si>
  <si>
    <t>Projet similaire au Trame Verte 32 répliqué sur territoire PTGE Douze et Midour.</t>
  </si>
  <si>
    <t>Démarre mars 2024 : Trame Verte Gers lancée par FDC32 &amp; PETR Pays d'Armagnac sur une grande partie du BV midour gersois. Trame Verte lancée aout 2024 par FDC40 &amp; IA sur BV Midour et Douze landais. À suivre, avec animations locales. Reboucler avec Life Coteaux Gascons pour suivi des actions réalisées.</t>
  </si>
  <si>
    <t>un groupe de travail a démarré, le travail doit se poursuivre en 2025, selon les disponibilités des participants au groupe.</t>
  </si>
  <si>
    <t>Action CMU1 préalable</t>
  </si>
  <si>
    <t>ACI 7 aout 2023</t>
  </si>
  <si>
    <t>Considéré comme prioritaire dans le rapport PTGE ⇒ dans les 5 premières années de mise en œuvre
Courrier préparé, envoi à faire.</t>
  </si>
  <si>
    <t>Echanges réguliers avec syndicats de rivière</t>
  </si>
  <si>
    <t>à l'opportunité, selon les besoins, la nature des seuils (rustique ou soumis à autorisation tel que pour une pisciculture).</t>
  </si>
  <si>
    <t>Pompages complémentaires hivernaux avec maitrise des couts énergétiques</t>
  </si>
  <si>
    <t xml:space="preserve">Travail d'expertise sur les volumes potentiellement mobilisables sur les réservoirs d'ASA à engager en 2025.
Etudes préliminaires – études environnementales et techniques sur l’ensemble des ouvrages - en cours de validation par le maître d’ouvrage pour les réhausses.
Réunions locales de présentation des projets aux propriétaires et élus à l’automne 2024
Foncier - conventionnement et travail avec les SAFER du Gers et des Landes </t>
  </si>
  <si>
    <t>Contacts pris (cf. ORGM3b), à poursuivre et à l'ODJ du prochain comité agricole. Une formation en cours d'élaboration sur l'accompagnement au pilotage de la ferme (OAD irrigation)</t>
  </si>
  <si>
    <t>Trame Verte en cours côté Gers sur le territoire du PETR Pays d'Armagnac, Institution Adour membre du Copil</t>
  </si>
  <si>
    <t>En 2022, 1ere révision du tableau de bord . En 2024 2nde révision : l'objectif est de le rendre plus visuel et plus automatisé. mise à jour continue.</t>
  </si>
  <si>
    <t>Une animatrice a été recrutée à l'automne 2020 pour la mise en œuvre des actions du PTGE Midour.
Départ de l'animatrice en décembre 2021.
Recrutement de deux animatrices au printemps 2022 : animatrice générale et animatrice agricole. Départ de l'animatrice en novembre 2023.
Recrutement animatrice agricole 01/10/2024.</t>
  </si>
  <si>
    <t>Au besoin : fait avec CA40 et Agrobio pour étude filière AB</t>
  </si>
  <si>
    <t>un réalisé, l'autre en cours. Potentiellement d'autres à venir.</t>
  </si>
  <si>
    <t>Portage du PAEC</t>
  </si>
  <si>
    <t>Campagne 2023 : 0 contractuatualisations dans les Landes (1 débouté à l'instruction). 
Campagne 2024 : 2 contractualisations dans les Landes. De nouvelles MAEC disponibles (hamonisation avec le Gers).
Campagne 2025 : Aire du PAEC agrandie pour inclure AAC Pujo/st Gein.</t>
  </si>
  <si>
    <t>Deux PAEC lancés : occitanie et nouvelle aquitaine pour proposer des MAEc aux exploitants agricoles. 
Campagne 2023 : 22 contractualisations dans le Gers. 
Campagne 2024 : 12 contractualisations dans le Gers. de nouvelles mesures sont ouvertes pour harmonisation de la proposition dans les deux régions.</t>
  </si>
  <si>
    <t xml:space="preserve">MdM : En phase d'étude et de maitrise d'œuvre. Maitrise d'œuvre lancée en 2022. Elaboration du dossier d'enquête publique prévu pour 2025.
Suivi : COPILs réguliers.  Échéance : mise en service en 2028 (+1 an)
</t>
  </si>
  <si>
    <t>Nogaro : en phase d'élaboration des partenariats. Etude préliminaire Chb Agri réalisée.
Réunions préliminaires, voir si commune de Nogaro peut/veut poursuivre la démarche ou non selon les contraintes techniques locales : Etude en cours.</t>
  </si>
  <si>
    <t>PTGE Midour  : Guide de lecture</t>
  </si>
  <si>
    <t>Economie d'eau attendue (en million de mètres cubes)</t>
  </si>
  <si>
    <t>Mise en place sur un temps long des actions. Se poursuit</t>
  </si>
  <si>
    <t>Landes (40) :  205 plans d’eau sur le territoire ; Situation réglementaire des plans d’eau régularisée (sauf cas particuliers)
Gers (32) : à préciser</t>
  </si>
  <si>
    <t>Pas de besoins (bathy faite) sur les ouvrages IA. Ouvrages privés ?</t>
  </si>
  <si>
    <t>prestations bathymétrie par partenaires : nb de plans d'eau sondés ?</t>
  </si>
  <si>
    <t xml:space="preserve">Adaptation du plan de crise au maximum 1 an après  la publication finale de l’étude prévue en CMU1. </t>
  </si>
  <si>
    <t xml:space="preserve">SMS irrigants : poursuivre efforts de sensibilisation pour meilleure anticipation de la gestion de la ressource par le gestionnaire.
Campagne de demande de besoins Irrigadour renouvelée chaque année : taux de retour proche 80%. Quel traitement des données est fait ? </t>
  </si>
  <si>
    <t xml:space="preserve"> Points de prélèvements les plus importants équipés en 2024, la plupart des autres équipés en 2025 et les tout derniers en 2026.</t>
  </si>
  <si>
    <t>sur la période de réalimentation :
2019 : Midour aval (Arthez) 0 jour/ Midour aval (Charros) : 5 j / Midour amont (Bourgès, Maribot, Lapeyrie) 16 j (conforme aux seuils de l’arrêté en vigueur en nombre de jours consécutifs)
2020 : Midour aval (Arthez) 0 jour/ Midour aval (Charros) : 3 j / Midour amont (Bourgès, Maribot, Lapeyrie) 3 j (conforme aux seuils de l’arrêté en vigueur en nombre de jours consécutifs)
2021 : Midour aval (Arthez) 0 jour/ Midour aval (Charros) : 0 j / Midour amont (Bourgès, Maribot, Lapeyrie) 16 j (conforme aux seuils de l’arrêté en vigueur en nombre de jours consécutifs)
2022 :  Midour aval (Arthez) 3 jours/ Midour aval (Charros) : 14 j / Midour amont (Bourgès, Maribot, Lapeyrie) 14 j  (conforme aux seuils de l’arrêté en vigueur en nombre de jours consécutifs)
2023 ; Midour aval (Arthez) 0 jour/ Midour aval (Charros) : 0 j / Midour amont (Bourgès, Maribot, Lapeyrie) 6 j (conforme aux seuils de l’arrêté en vigueur en nombre de jours consécutifs)</t>
  </si>
  <si>
    <t>Project GG (AAP EEE Economie et etfficience de l'eau)</t>
  </si>
  <si>
    <t>Project GG (AAP EEE)</t>
  </si>
  <si>
    <r>
      <t xml:space="preserve">selon les AAP en cours, difficultés de financement du matériel
2022: 1 exploitation
2023: 2 exploitations + AAP écod'eau GAG
1 recrutement (CA40)
2024 : 77 EA enquêtées représentant 5000 ha irrigués ; 7 projets déposés pour 124 ha en GàG (40ha en GC / 8ha vignes / 72 ha noisettes / 4 ha Maraichage)
D'après le travail d'enquête auprès des agriculteurs du MIdour de la CA40 dans le cadre de l'AAP Economie et efficience de l'eau"*, 18 % des exploitations enquêtées ne possèdent ni matériels d’irrigation, ni OAD, ni
système de télégestion. 51 % ont au moins un matériel d’irrigation hydro-économe, 3 %
ont seulement un OAD pour le pilotage de l’irrigation, 18 % combinent au moins un matériel d’irrigation hydro-économe avec un OAD, 6 % combinent au moins un matériel d’irrigation hydro-économe avec un système de télégestion et 4 % combinent au moins un matériel d’irrigation hydro-économe avec un OAD et un système de télégestion. Cela représente, 21 % des surfaces irriguées sans matériels hydro-économe, ni OAD, ni
système de télégestion.
29 agriculteurs enquêtés, soit 38 %, sont intéressés par l’acquisition de matériel hydroéconome et/ou OAD et/ou système de télégestion.
</t>
    </r>
    <r>
      <rPr>
        <b/>
        <sz val="11"/>
        <color theme="1"/>
        <rFont val="Arial"/>
        <family val="2"/>
      </rPr>
      <t>Le bilan provisoir de l'enquête indique un total d'économie de 442 000M3, soit 8% du volume moyen utilise grâce au matériel d'irrigation actuel.</t>
    </r>
    <r>
      <rPr>
        <sz val="11"/>
        <color theme="1"/>
        <rFont val="Arial"/>
        <family val="2"/>
      </rPr>
      <t xml:space="preserve">
</t>
    </r>
    <r>
      <rPr>
        <i/>
        <sz val="11"/>
        <color theme="1"/>
        <rFont val="Arial"/>
        <family val="2"/>
      </rPr>
      <t>* Cette enquête a été réalisée auprès de 77 exploitations, soit 25% des agriculteurs irriguants du Midour pour 5 000 ha irrigués soit 1/3 des surfaces irriguées autorisées sur le BV Midour L'enquête se poursuit à ce jour</t>
    </r>
  </si>
  <si>
    <r>
      <t xml:space="preserve">selon les AAP en cours, difficultés de financement du matériel
2022: 1 exploitation
2023: 2 exploitations + AAP écod'eau GAG
1 recrutement (CA40)
2024 : 77 EA enquêtées représentant 5000 ha irrigués ; 7 projets déposés pour 124 ha en GàG (40ha en GC / 8ha vignes / 72 ha noisettes / 4 ha Maraichage)
D'après le travail d'enquête auprès des agriculteurs du MIdour de la CA40 dans le cadre de l'AAP Economie et efficience de l'eau"*, 18 % des exploitations enquêtées ne possèdent ni matériels d’irrigation, ni OAD, ni
système de télégestion. 51 % ont au moins un matériel d’irrigation hydro-économe, 3 %
ont seulement un OAD pour le pilotage de l’irrigation, 18 % combinent au moins un matériel d’irrigation hydro-économe avec un OAD, 6 % combinent au moins un matériel d’irrigation hydro-économe avec un système de télégestion et 4 % combinent au moins un matériel d’irrigation hydro-économe avec un OAD et un système de télégestion. Cela représente, 21 % des surfaces irriguées sans matériels hydro-économe, ni OAD, ni
système de télégestion.
29 agriculteurs enquêtés, soit 38 %, sont intéressés par l’acquisition de matériel hydroéconome et/ou OAD et/ou système de télégestion.
</t>
    </r>
    <r>
      <rPr>
        <b/>
        <sz val="11"/>
        <color theme="1"/>
        <rFont val="Arial"/>
        <family val="2"/>
      </rPr>
      <t>Le bilan provisoir de l'enquête indique un total d'économie de 442 000M3, soit 8% du volume moyen utilise grâce au matériel d'irrigation actuel.</t>
    </r>
    <r>
      <rPr>
        <sz val="11"/>
        <color theme="1"/>
        <rFont val="Arial"/>
        <family val="2"/>
      </rPr>
      <t xml:space="preserve">
</t>
    </r>
    <r>
      <rPr>
        <i/>
        <sz val="11"/>
        <color theme="1"/>
        <rFont val="Arial"/>
        <family val="2"/>
      </rPr>
      <t xml:space="preserve"> *Cette enquête a été réalisée auprès de 77 exploitations, soit 25% des agriculteurs irriguants du Midour pour 5 000 ha irrigués soit 1/3 des surfaces irriguées autorisées sur le BV Midour L'enquête se poursuit à ce jour</t>
    </r>
  </si>
  <si>
    <t>ACI (arrete cadre interdépartemental) n° 2023-1039 du 7 aout 2023 intègre les modalités de cette souplesse de gestion en introduisant 4 valeurs à chaque point objectif de gestion</t>
  </si>
  <si>
    <t>Se poursuit au travers des actions portées  par les syndicats. Seuils recensés, cartographiés dans le Gers. Seuils recensés mais non cartographiés dans les Landes.</t>
  </si>
  <si>
    <t>Landes (40) :  205 plans d’eau sur le territoire ; Situation réglementaire des plans d’eau régularisée (sauf cas particuliers)
Gers (32) : à préciser.</t>
  </si>
  <si>
    <t>Plusieurs actions en cours.</t>
  </si>
  <si>
    <t>Considéré comme prioritaire dans le rapport PTGE. Difficultés de mise en place effective.</t>
  </si>
  <si>
    <t>Echanges réguliers avec syndicats de rivière, des actions en cours.</t>
  </si>
  <si>
    <t>En cours de lancement dans le cadre de l'étude VP.</t>
  </si>
  <si>
    <t>avancement moyen compris entre 0 et 33%</t>
  </si>
  <si>
    <t>avancement moyen compris entre 34 et 66 %</t>
  </si>
  <si>
    <t>avancement moyen compris entre 67 et 100 %</t>
  </si>
  <si>
    <t>barre de progression en %</t>
  </si>
  <si>
    <t>Le caractère prioritaire des actions est sujet à évolution</t>
  </si>
  <si>
    <t>Améliorer la gestion et l'utilisation des ressources et des milieux</t>
  </si>
  <si>
    <t>L'AAP Economie et efficience de l'eau de la CA 40 est toujours en cours</t>
  </si>
  <si>
    <t>La première consultation en 2020 n'a pas abouti car les offres étaient supérieures au financement possible.
La bathymétrie des réservoirs du Midour 32 a été réalisée début 2021 par la fédération de pêche 32.
L'étude Aquascop sur le Midour aval est terminée fin 2024, à la suite de l'étude sur le Midour amont, déjà terminée.</t>
  </si>
  <si>
    <t>La station permet une mesure continue des débits du cours d'eau.
Aucune échelle limnimétrique et/ou station complémentaire n'ont été installées à ce jour.
Un des objectifs de ce suivi est également d'évaluer l'impact de la suppression des prélèvements en cours d'eau en lien avec le projet REUT de Conte.</t>
  </si>
  <si>
    <t>Une proposition de projet a été faite en 2022 par Vivadour. Après échanges avec l'agence de l'eau, il a été décidé que le projet se concentrerait sur un ou plusieurs sous-bassin et sur les plans d'eau les plus grands. Le choix des sous-bassins et des plans d'eau s'appuiera plusieurs critères (zones de forte érosion, risque de déficit, ...).</t>
  </si>
  <si>
    <t>Remonter jusqu'à 2020 (lancement de la mise en œuvre du PTGE)
sollicitation annuelle (novembre) à l'occasion du "recensement des besoins" (demande de renouvellement de l'autorisation de prélèvement n+1), complété sur certains sousbassins par une nouvelle enquête juste avant campagne d'irrigation ; taux de retour moyen 60 à 80%</t>
  </si>
  <si>
    <t>Des discussions ont été engagées en 2023 sur cette action. L'appel à projet "Economie et efficience de l'eau" de l'AEAG sorti en mai 2023 pourrait être l'opportunité de faire accélérer le lancement de cette action.</t>
  </si>
  <si>
    <t>de 2019 à 2023 gestion conforme aux seuils de l’arrêté en vigueur.
2024 : Bilan en cours.</t>
  </si>
  <si>
    <t>déclaration des prélèvements par anticipation : SMS</t>
  </si>
  <si>
    <t>déclaration des prélèvements par anticipation : application "intention d'irriguer"</t>
  </si>
  <si>
    <t>Rives&amp;Eaux du Sud-Ouest (CACG)</t>
  </si>
  <si>
    <t>CACG, Irrigadour, CA40, CA32</t>
  </si>
  <si>
    <t>application développée en 2021-22 sur les sous-bassins Bahus et Midour, dans le cadre de l'appel à projets "Economies d'eau en agriculture" proposé par l'agence de l'eau Adour-Garonne ; déploiement généralisé sur tous les axes réalimentés depuis 2024</t>
  </si>
  <si>
    <t>Proposition / information sur les compteurs aux irrigants</t>
  </si>
  <si>
    <r>
      <t>5,35 Mm³ (2,15 reut + 2,1 Mm</t>
    </r>
    <r>
      <rPr>
        <i/>
        <vertAlign val="superscript"/>
        <sz val="11"/>
        <rFont val="Arial"/>
        <family val="2"/>
      </rPr>
      <t>3</t>
    </r>
    <r>
      <rPr>
        <i/>
        <sz val="11"/>
        <rFont val="Arial"/>
        <family val="2"/>
      </rPr>
      <t xml:space="preserve"> phc + 0,45 cscrh + 0,65 Mm</t>
    </r>
    <r>
      <rPr>
        <i/>
        <vertAlign val="superscript"/>
        <sz val="11"/>
        <rFont val="Arial"/>
        <family val="2"/>
      </rPr>
      <t>3</t>
    </r>
    <r>
      <rPr>
        <i/>
        <sz val="11"/>
        <rFont val="Arial"/>
        <family val="2"/>
      </rPr>
      <t xml:space="preserve"> rosm)</t>
    </r>
  </si>
  <si>
    <t>2020-2021 : Etude Midour 32
2021-2022 : Etude Midou 40
Production d’un rapport (EdL)
Proposition de mesures correctives  sur le plan d’eau et le BV amont aval
Porté à connaissance des acteurs du BV du Midour</t>
  </si>
  <si>
    <t xml:space="preserve">Etude des réservoirs du Midour 32 terminée. Restitution en août 2023.
Etude des réservoirs du Midour 40 lancée au premier semestre 2022.
Restitution effectuée fin 2024.
</t>
  </si>
  <si>
    <t>Avancement moyen ASV</t>
  </si>
  <si>
    <t>Avancement moyen Gouv</t>
  </si>
  <si>
    <t>Avancement moyen MRC</t>
  </si>
  <si>
    <t>Avancement moyen OGRM</t>
  </si>
  <si>
    <t>Avancement moyen AUM</t>
  </si>
  <si>
    <t>Avancement moyen CMU</t>
  </si>
  <si>
    <t>le 10/03/2025</t>
  </si>
  <si>
    <t>Objectif 2028 : 100% des parcours volaille végétalisés =&gt; Maïsadour</t>
  </si>
  <si>
    <t>Maïsadour</t>
  </si>
  <si>
    <t>D'après AC (Maïsadour) le 07/03/2025</t>
  </si>
  <si>
    <t>Faire le lien avec autre démarche territoriale en cours par ADASEA (équipe Life Coteaux Gascons) sur les actions mises en place dont la finalité est la même.</t>
  </si>
  <si>
    <r>
      <t xml:space="preserve">Dispositif PSE devrait reprendre en 2025 avec le 12ème programme de l'AEAG.
</t>
    </r>
    <r>
      <rPr>
        <sz val="11"/>
        <rFont val="Arial"/>
        <family val="2"/>
      </rPr>
      <t>Recensement des besoins sur petits montants - MàJ après comité agricole à faire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</si>
</sst>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0000"/>
    <numFmt numFmtId="166" formatCode="0.000"/>
  </numFmts>
  <fonts count="59" x14ac:knownFonts="1">
    <font>
      <sz val="11"/>
      <color theme="1"/>
      <name val="Calibri"/>
      <family val="2"/>
      <scheme val="minor"/>
    </font>
    <font>
      <b/>
      <sz val="11"/>
      <color theme="1"/>
      <name val="Calibri"/>
      <family val="2"/>
      <scheme val="minor"/>
    </font>
    <font>
      <b/>
      <sz val="16"/>
      <color theme="0"/>
      <name val="Calibri"/>
      <family val="2"/>
      <scheme val="minor"/>
    </font>
    <font>
      <b/>
      <sz val="12"/>
      <color theme="0"/>
      <name val="Calibri"/>
      <family val="2"/>
      <scheme val="minor"/>
    </font>
    <font>
      <sz val="8"/>
      <name val="Calibri"/>
      <family val="2"/>
      <scheme val="minor"/>
    </font>
    <font>
      <b/>
      <sz val="11"/>
      <color theme="0"/>
      <name val="Calibri"/>
      <family val="2"/>
      <scheme val="minor"/>
    </font>
    <font>
      <sz val="11"/>
      <color rgb="FF000000"/>
      <name val="Calibri"/>
      <family val="2"/>
      <charset val="1"/>
    </font>
    <font>
      <sz val="11"/>
      <name val="Calibri"/>
      <family val="2"/>
      <scheme val="minor"/>
    </font>
    <font>
      <b/>
      <sz val="15"/>
      <name val="Arial"/>
      <family val="1"/>
    </font>
    <font>
      <b/>
      <sz val="11"/>
      <color rgb="FF000000"/>
      <name val="Arial"/>
      <family val="1"/>
    </font>
    <font>
      <sz val="11"/>
      <name val="Arial"/>
      <family val="1"/>
    </font>
    <font>
      <b/>
      <sz val="11"/>
      <color theme="1"/>
      <name val="Arial"/>
      <family val="2"/>
    </font>
    <font>
      <b/>
      <sz val="14"/>
      <color theme="1"/>
      <name val="Calibri"/>
      <family val="2"/>
      <scheme val="minor"/>
    </font>
    <font>
      <b/>
      <sz val="16"/>
      <color theme="1"/>
      <name val="Calibri"/>
      <family val="2"/>
      <scheme val="minor"/>
    </font>
    <font>
      <sz val="10"/>
      <color rgb="FF000000"/>
      <name val="Arial"/>
      <family val="2"/>
    </font>
    <font>
      <sz val="10"/>
      <color theme="1"/>
      <name val="Arial"/>
      <family val="2"/>
    </font>
    <font>
      <b/>
      <i/>
      <sz val="11"/>
      <color rgb="FFFFFFFF"/>
      <name val="Arial"/>
      <family val="2"/>
    </font>
    <font>
      <b/>
      <i/>
      <sz val="11"/>
      <color theme="1"/>
      <name val="Arial"/>
      <family val="2"/>
    </font>
    <font>
      <b/>
      <sz val="11"/>
      <color rgb="FF000000"/>
      <name val="Arial"/>
      <family val="2"/>
    </font>
    <font>
      <sz val="11"/>
      <name val="Arial"/>
      <family val="2"/>
    </font>
    <font>
      <sz val="11"/>
      <color theme="1"/>
      <name val="Arial"/>
      <family val="2"/>
    </font>
    <font>
      <b/>
      <sz val="11"/>
      <name val="Arial"/>
      <family val="2"/>
    </font>
    <font>
      <b/>
      <sz val="10"/>
      <color rgb="FF000000"/>
      <name val="Arial"/>
      <family val="2"/>
    </font>
    <font>
      <b/>
      <i/>
      <sz val="10"/>
      <name val="Arial"/>
      <family val="2"/>
    </font>
    <font>
      <b/>
      <sz val="12"/>
      <color theme="7" tint="-0.499984740745262"/>
      <name val="Arial"/>
      <family val="2"/>
    </font>
    <font>
      <b/>
      <sz val="11"/>
      <color theme="7" tint="-0.249977111117893"/>
      <name val="Arial"/>
      <family val="2"/>
    </font>
    <font>
      <b/>
      <sz val="11"/>
      <color theme="0"/>
      <name val="Arial"/>
      <family val="2"/>
    </font>
    <font>
      <b/>
      <sz val="11"/>
      <color theme="7" tint="0.39997558519241921"/>
      <name val="Arial"/>
      <family val="2"/>
    </font>
    <font>
      <sz val="11"/>
      <color theme="7" tint="0.39997558519241921"/>
      <name val="Arial"/>
      <family val="2"/>
    </font>
    <font>
      <b/>
      <sz val="10"/>
      <color theme="1"/>
      <name val="Arial"/>
      <family val="2"/>
    </font>
    <font>
      <b/>
      <sz val="16"/>
      <color theme="0"/>
      <name val="Arial"/>
      <family val="2"/>
    </font>
    <font>
      <b/>
      <sz val="12"/>
      <color theme="0"/>
      <name val="Arial"/>
      <family val="2"/>
    </font>
    <font>
      <b/>
      <sz val="14"/>
      <color theme="1"/>
      <name val="Arial"/>
      <family val="2"/>
    </font>
    <font>
      <b/>
      <sz val="12"/>
      <color theme="4" tint="-0.499984740745262"/>
      <name val="Arial"/>
      <family val="2"/>
    </font>
    <font>
      <b/>
      <sz val="11"/>
      <color theme="4" tint="-0.249977111117893"/>
      <name val="Arial"/>
      <family val="2"/>
    </font>
    <font>
      <b/>
      <sz val="12"/>
      <color theme="9" tint="-0.499984740745262"/>
      <name val="Arial"/>
      <family val="2"/>
    </font>
    <font>
      <b/>
      <sz val="11"/>
      <color theme="9" tint="-0.249977111117893"/>
      <name val="Arial"/>
      <family val="2"/>
    </font>
    <font>
      <b/>
      <sz val="11"/>
      <color rgb="FFC83737"/>
      <name val="Arial"/>
      <family val="2"/>
    </font>
    <font>
      <b/>
      <sz val="11"/>
      <color rgb="FFFF0000"/>
      <name val="Arial"/>
      <family val="2"/>
    </font>
    <font>
      <b/>
      <sz val="11"/>
      <color rgb="FF00B050"/>
      <name val="Arial"/>
      <family val="2"/>
    </font>
    <font>
      <b/>
      <sz val="12"/>
      <color rgb="FFFF0000"/>
      <name val="Arial"/>
      <family val="2"/>
    </font>
    <font>
      <b/>
      <sz val="12"/>
      <color theme="7" tint="-0.249977111117893"/>
      <name val="Arial"/>
      <family val="2"/>
    </font>
    <font>
      <b/>
      <sz val="12"/>
      <color rgb="FF00B050"/>
      <name val="Arial"/>
      <family val="2"/>
    </font>
    <font>
      <b/>
      <i/>
      <sz val="12"/>
      <color rgb="FF0070C0"/>
      <name val="Arial"/>
      <family val="2"/>
    </font>
    <font>
      <sz val="8"/>
      <color theme="1"/>
      <name val="Arial"/>
      <family val="2"/>
    </font>
    <font>
      <sz val="10"/>
      <color theme="1"/>
      <name val="Calibri"/>
      <family val="2"/>
      <scheme val="minor"/>
    </font>
    <font>
      <b/>
      <sz val="14"/>
      <color theme="0"/>
      <name val="Calibri"/>
      <family val="2"/>
      <scheme val="minor"/>
    </font>
    <font>
      <b/>
      <sz val="12"/>
      <color rgb="FFFFC000"/>
      <name val="Arial"/>
      <family val="2"/>
    </font>
    <font>
      <b/>
      <sz val="11"/>
      <color rgb="FFFFC000"/>
      <name val="Arial"/>
      <family val="2"/>
    </font>
    <font>
      <sz val="10"/>
      <name val="Arial"/>
      <family val="2"/>
    </font>
    <font>
      <i/>
      <sz val="11"/>
      <name val="Arial"/>
      <family val="2"/>
    </font>
    <font>
      <i/>
      <sz val="11"/>
      <color theme="1"/>
      <name val="Arial"/>
      <family val="2"/>
    </font>
    <font>
      <sz val="14"/>
      <color theme="1"/>
      <name val="Calibri"/>
      <family val="2"/>
      <scheme val="minor"/>
    </font>
    <font>
      <b/>
      <i/>
      <sz val="14"/>
      <color theme="1"/>
      <name val="Arial"/>
      <family val="2"/>
    </font>
    <font>
      <b/>
      <i/>
      <sz val="14"/>
      <color rgb="FF000000"/>
      <name val="Arial"/>
      <family val="2"/>
    </font>
    <font>
      <sz val="14"/>
      <name val="Calibri"/>
      <family val="2"/>
      <scheme val="minor"/>
    </font>
    <font>
      <b/>
      <sz val="12"/>
      <color rgb="FFC00000"/>
      <name val="Arial"/>
      <family val="2"/>
    </font>
    <font>
      <b/>
      <i/>
      <sz val="9"/>
      <color theme="1"/>
      <name val="Arial"/>
      <family val="2"/>
    </font>
    <font>
      <i/>
      <vertAlign val="superscript"/>
      <sz val="11"/>
      <name val="Arial"/>
      <family val="2"/>
    </font>
  </fonts>
  <fills count="25">
    <fill>
      <patternFill patternType="none"/>
    </fill>
    <fill>
      <patternFill patternType="gray125"/>
    </fill>
    <fill>
      <patternFill patternType="solid">
        <fgColor rgb="FFC87137"/>
        <bgColor indexed="64"/>
      </patternFill>
    </fill>
    <fill>
      <patternFill patternType="solid">
        <fgColor rgb="FFC83737"/>
        <bgColor indexed="64"/>
      </patternFill>
    </fill>
    <fill>
      <patternFill patternType="solid">
        <fgColor theme="0"/>
        <bgColor indexed="64"/>
      </patternFill>
    </fill>
    <fill>
      <patternFill patternType="solid">
        <fgColor rgb="FF92D050"/>
        <bgColor indexed="64"/>
      </patternFill>
    </fill>
    <fill>
      <patternFill patternType="solid">
        <fgColor rgb="FFFFCCFF"/>
        <bgColor indexed="64"/>
      </patternFill>
    </fill>
    <fill>
      <patternFill patternType="solid">
        <fgColor rgb="FFCC66FF"/>
        <bgColor indexed="64"/>
      </patternFill>
    </fill>
    <fill>
      <patternFill patternType="solid">
        <fgColor rgb="FFD6D6D6"/>
      </patternFill>
    </fill>
    <fill>
      <patternFill patternType="solid">
        <fgColor rgb="FFEFEFEF"/>
      </patternFill>
    </fill>
    <fill>
      <patternFill patternType="solid">
        <fgColor theme="2"/>
        <bgColor indexed="64"/>
      </patternFill>
    </fill>
    <fill>
      <patternFill patternType="solid">
        <fgColor rgb="FFDBDBDB"/>
        <bgColor indexed="64"/>
      </patternFill>
    </fill>
    <fill>
      <patternFill patternType="solid">
        <fgColor rgb="FFA9D08E"/>
        <bgColor indexed="64"/>
      </patternFill>
    </fill>
    <fill>
      <patternFill patternType="solid">
        <fgColor rgb="FFFFE699"/>
        <bgColor indexed="64"/>
      </patternFill>
    </fill>
    <fill>
      <patternFill patternType="solid">
        <fgColor rgb="FFFF3300"/>
        <bgColor indexed="64"/>
      </patternFill>
    </fill>
    <fill>
      <patternFill patternType="solid">
        <fgColor rgb="FFC6E0B4"/>
        <bgColor indexed="64"/>
      </patternFill>
    </fill>
    <fill>
      <patternFill patternType="solid">
        <fgColor theme="0" tint="-0.14999847407452621"/>
        <bgColor indexed="64"/>
      </patternFill>
    </fill>
    <fill>
      <patternFill patternType="solid">
        <fgColor rgb="FFD6D6D6"/>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rgb="FFFFC000"/>
        <bgColor indexed="64"/>
      </patternFill>
    </fill>
    <fill>
      <patternFill patternType="solid">
        <fgColor theme="7" tint="-0.499984740745262"/>
        <bgColor indexed="64"/>
      </patternFill>
    </fill>
    <fill>
      <patternFill patternType="solid">
        <fgColor rgb="FF00B0F0"/>
        <bgColor indexed="64"/>
      </patternFill>
    </fill>
    <fill>
      <patternFill patternType="solid">
        <fgColor theme="9" tint="-0.499984740745262"/>
        <bgColor indexed="64"/>
      </patternFill>
    </fill>
    <fill>
      <patternFill patternType="solid">
        <fgColor rgb="FFFF0000"/>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6" fillId="0" borderId="0"/>
    <xf numFmtId="0" fontId="10" fillId="0" borderId="0"/>
  </cellStyleXfs>
  <cellXfs count="274">
    <xf numFmtId="0" fontId="0" fillId="0" borderId="0" xfId="0"/>
    <xf numFmtId="0" fontId="0" fillId="4" borderId="0" xfId="0" applyFill="1"/>
    <xf numFmtId="0" fontId="0" fillId="4" borderId="2" xfId="0" applyFill="1" applyBorder="1"/>
    <xf numFmtId="0" fontId="0" fillId="4" borderId="3" xfId="0" applyFill="1" applyBorder="1"/>
    <xf numFmtId="0" fontId="0" fillId="0" borderId="0" xfId="0" applyAlignment="1">
      <alignment horizontal="center" vertical="center"/>
    </xf>
    <xf numFmtId="0" fontId="10" fillId="0" borderId="0" xfId="2"/>
    <xf numFmtId="0" fontId="8" fillId="0" borderId="0" xfId="2" applyFont="1" applyAlignment="1">
      <alignment vertical="center"/>
    </xf>
    <xf numFmtId="0" fontId="0" fillId="0" borderId="0" xfId="0" applyAlignment="1">
      <alignment horizontal="left" vertical="center"/>
    </xf>
    <xf numFmtId="0" fontId="5" fillId="0" borderId="0" xfId="0" applyFont="1"/>
    <xf numFmtId="0" fontId="5" fillId="0" borderId="0" xfId="0" applyFont="1" applyAlignment="1">
      <alignment horizontal="center"/>
    </xf>
    <xf numFmtId="0" fontId="5" fillId="0" borderId="0" xfId="0" applyFont="1" applyAlignment="1">
      <alignment horizontal="left"/>
    </xf>
    <xf numFmtId="0" fontId="0" fillId="0" borderId="0" xfId="0" applyAlignment="1">
      <alignment vertical="center"/>
    </xf>
    <xf numFmtId="0" fontId="11" fillId="0" borderId="0" xfId="0" applyFont="1" applyAlignment="1">
      <alignment horizontal="center" vertical="center"/>
    </xf>
    <xf numFmtId="0" fontId="11" fillId="10" borderId="0" xfId="0" applyFont="1" applyFill="1" applyAlignment="1">
      <alignment horizontal="center" vertical="center"/>
    </xf>
    <xf numFmtId="0" fontId="13" fillId="4" borderId="0" xfId="0" applyFont="1" applyFill="1" applyAlignment="1">
      <alignment horizontal="center" vertical="center"/>
    </xf>
    <xf numFmtId="0" fontId="14" fillId="0" borderId="0" xfId="2" applyFont="1" applyAlignment="1">
      <alignment horizontal="center" vertical="center"/>
    </xf>
    <xf numFmtId="0" fontId="15" fillId="0" borderId="0" xfId="0" applyFont="1" applyAlignment="1">
      <alignment horizontal="center" vertical="center"/>
    </xf>
    <xf numFmtId="0" fontId="16" fillId="14" borderId="0" xfId="0" applyFont="1" applyFill="1" applyAlignment="1">
      <alignment horizontal="center" vertical="center"/>
    </xf>
    <xf numFmtId="0" fontId="17" fillId="13" borderId="0" xfId="0" applyFont="1" applyFill="1" applyAlignment="1">
      <alignment horizontal="center" vertical="center"/>
    </xf>
    <xf numFmtId="0" fontId="17" fillId="15" borderId="0" xfId="0" applyFont="1" applyFill="1" applyAlignment="1">
      <alignment horizontal="center" vertical="center"/>
    </xf>
    <xf numFmtId="0" fontId="18" fillId="8" borderId="0" xfId="2" applyFont="1" applyFill="1" applyAlignment="1">
      <alignment horizontal="center" vertical="center"/>
    </xf>
    <xf numFmtId="0" fontId="18" fillId="8" borderId="0" xfId="2" applyFont="1" applyFill="1" applyAlignment="1">
      <alignment horizontal="left" vertical="center"/>
    </xf>
    <xf numFmtId="0" fontId="19" fillId="0" borderId="0" xfId="2" applyFont="1" applyAlignment="1">
      <alignment horizontal="center" vertical="center"/>
    </xf>
    <xf numFmtId="1" fontId="20" fillId="0" borderId="0" xfId="0" applyNumberFormat="1" applyFont="1" applyAlignment="1">
      <alignment horizontal="center" vertical="center"/>
    </xf>
    <xf numFmtId="0" fontId="20" fillId="0" borderId="0" xfId="0" applyFont="1" applyAlignment="1">
      <alignment horizontal="center" vertical="center"/>
    </xf>
    <xf numFmtId="0" fontId="20" fillId="0" borderId="0" xfId="0" applyFont="1"/>
    <xf numFmtId="1" fontId="19" fillId="0" borderId="0" xfId="0" applyNumberFormat="1" applyFont="1" applyAlignment="1">
      <alignment horizontal="center" vertical="center"/>
    </xf>
    <xf numFmtId="1" fontId="21" fillId="0" borderId="0" xfId="0" applyNumberFormat="1" applyFont="1" applyAlignment="1">
      <alignment horizontal="center" vertical="center"/>
    </xf>
    <xf numFmtId="0" fontId="19" fillId="0" borderId="0" xfId="0" applyFont="1" applyAlignment="1">
      <alignment horizontal="center" vertical="center"/>
    </xf>
    <xf numFmtId="0" fontId="19" fillId="0" borderId="0" xfId="2" applyFont="1" applyAlignment="1">
      <alignment horizontal="left" vertical="center" indent="1"/>
    </xf>
    <xf numFmtId="0" fontId="19" fillId="0" borderId="0" xfId="0" applyFont="1" applyAlignment="1">
      <alignment horizontal="left" vertical="center" indent="1"/>
    </xf>
    <xf numFmtId="0" fontId="22" fillId="8" borderId="0" xfId="0" applyFont="1" applyFill="1" applyAlignment="1">
      <alignment horizontal="center" vertical="center"/>
    </xf>
    <xf numFmtId="14" fontId="0" fillId="0" borderId="0" xfId="0" applyNumberFormat="1" applyAlignment="1">
      <alignment horizontal="center" vertical="center"/>
    </xf>
    <xf numFmtId="0" fontId="23" fillId="0" borderId="0" xfId="0" applyFont="1" applyAlignment="1">
      <alignment horizontal="center" vertical="center"/>
    </xf>
    <xf numFmtId="2" fontId="0" fillId="0" borderId="0" xfId="0" applyNumberFormat="1" applyAlignment="1">
      <alignment horizontal="center" vertical="center"/>
    </xf>
    <xf numFmtId="0" fontId="24" fillId="0" borderId="0" xfId="0" applyFont="1" applyAlignment="1">
      <alignment vertical="center"/>
    </xf>
    <xf numFmtId="0" fontId="25" fillId="0" borderId="0" xfId="0" applyFont="1" applyAlignment="1">
      <alignment vertical="center"/>
    </xf>
    <xf numFmtId="0" fontId="22" fillId="8" borderId="0" xfId="0" applyFont="1" applyFill="1" applyAlignment="1">
      <alignment horizontal="center" vertical="center" wrapText="1"/>
    </xf>
    <xf numFmtId="14" fontId="20" fillId="0" borderId="0" xfId="0" applyNumberFormat="1" applyFont="1"/>
    <xf numFmtId="0" fontId="17" fillId="11" borderId="0" xfId="0" applyFont="1" applyFill="1" applyAlignment="1">
      <alignment horizontal="center" vertical="center"/>
    </xf>
    <xf numFmtId="0" fontId="15" fillId="0" borderId="0" xfId="0" applyFont="1" applyAlignment="1">
      <alignment horizontal="left" vertical="center" wrapText="1"/>
    </xf>
    <xf numFmtId="14" fontId="20" fillId="0" borderId="0" xfId="0" applyNumberFormat="1" applyFont="1" applyAlignment="1">
      <alignment horizontal="center" vertical="center"/>
    </xf>
    <xf numFmtId="0" fontId="20" fillId="0" borderId="0" xfId="0" applyFont="1" applyAlignment="1">
      <alignment horizontal="left" vertical="center" wrapText="1"/>
    </xf>
    <xf numFmtId="0" fontId="17" fillId="6" borderId="0" xfId="0" applyFont="1" applyFill="1" applyAlignment="1">
      <alignment horizontal="center" vertical="center"/>
    </xf>
    <xf numFmtId="0" fontId="17" fillId="7" borderId="0" xfId="0" applyFont="1" applyFill="1" applyAlignment="1">
      <alignment horizontal="center" vertical="center"/>
    </xf>
    <xf numFmtId="164" fontId="18" fillId="0" borderId="0" xfId="0" applyNumberFormat="1" applyFont="1" applyAlignment="1">
      <alignment horizontal="center" vertical="center"/>
    </xf>
    <xf numFmtId="0" fontId="18" fillId="9" borderId="0" xfId="0" applyFont="1" applyFill="1" applyAlignment="1">
      <alignment horizontal="center" vertical="center"/>
    </xf>
    <xf numFmtId="1" fontId="18" fillId="9" borderId="0" xfId="0" applyNumberFormat="1" applyFont="1" applyFill="1" applyAlignment="1">
      <alignment horizontal="center" vertical="center"/>
    </xf>
    <xf numFmtId="0" fontId="17" fillId="12" borderId="0" xfId="0" applyFont="1" applyFill="1" applyAlignment="1">
      <alignment horizontal="center" vertical="center"/>
    </xf>
    <xf numFmtId="0" fontId="20" fillId="0" borderId="0" xfId="0" applyFont="1" applyAlignment="1">
      <alignment horizontal="left" vertical="center"/>
    </xf>
    <xf numFmtId="0" fontId="20" fillId="0" borderId="0" xfId="0" applyFont="1" applyAlignment="1">
      <alignment horizontal="center"/>
    </xf>
    <xf numFmtId="0" fontId="11" fillId="0" borderId="0" xfId="0" applyFont="1" applyAlignment="1">
      <alignment horizontal="left"/>
    </xf>
    <xf numFmtId="0" fontId="20" fillId="0" borderId="0" xfId="0" applyFont="1" applyAlignment="1">
      <alignment horizontal="left"/>
    </xf>
    <xf numFmtId="0" fontId="26" fillId="0" borderId="0" xfId="0" applyFont="1"/>
    <xf numFmtId="0" fontId="26" fillId="0" borderId="0" xfId="0" applyFont="1" applyAlignment="1">
      <alignment horizontal="left"/>
    </xf>
    <xf numFmtId="0" fontId="27" fillId="0" borderId="0" xfId="0" applyFont="1"/>
    <xf numFmtId="0" fontId="28" fillId="0" borderId="0" xfId="0" applyFont="1"/>
    <xf numFmtId="0" fontId="11" fillId="0" borderId="0" xfId="0" applyFont="1" applyAlignment="1">
      <alignment horizontal="center"/>
    </xf>
    <xf numFmtId="0" fontId="20" fillId="0" borderId="0" xfId="0" applyFont="1" applyAlignment="1">
      <alignment vertical="center"/>
    </xf>
    <xf numFmtId="0" fontId="20" fillId="0" borderId="0" xfId="0" applyFont="1" applyAlignment="1">
      <alignment wrapText="1"/>
    </xf>
    <xf numFmtId="0" fontId="20" fillId="0" borderId="0" xfId="0" applyFont="1" applyAlignment="1">
      <alignment vertical="center" wrapText="1"/>
    </xf>
    <xf numFmtId="0" fontId="20" fillId="0" borderId="0" xfId="0" applyFont="1" applyAlignment="1">
      <alignment vertical="top" wrapText="1"/>
    </xf>
    <xf numFmtId="0" fontId="22" fillId="17" borderId="0" xfId="0" applyFont="1" applyFill="1" applyAlignment="1">
      <alignment horizontal="left" vertical="center"/>
    </xf>
    <xf numFmtId="0" fontId="29" fillId="17" borderId="0" xfId="0" applyFont="1" applyFill="1" applyAlignment="1">
      <alignment horizontal="center" vertical="center"/>
    </xf>
    <xf numFmtId="0" fontId="20" fillId="0" borderId="0" xfId="0" applyFont="1" applyAlignment="1">
      <alignment horizontal="center" vertical="center" wrapText="1"/>
    </xf>
    <xf numFmtId="0" fontId="19" fillId="0" borderId="0" xfId="0" applyFont="1" applyAlignment="1">
      <alignment horizontal="center" vertical="center" wrapText="1"/>
    </xf>
    <xf numFmtId="0" fontId="29"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15" fillId="0" borderId="0" xfId="0" applyFont="1" applyAlignment="1">
      <alignment horizontal="center" vertical="center" wrapText="1"/>
    </xf>
    <xf numFmtId="0" fontId="20" fillId="4" borderId="2" xfId="0" applyFont="1" applyFill="1" applyBorder="1"/>
    <xf numFmtId="0" fontId="20" fillId="4" borderId="0" xfId="0" applyFont="1" applyFill="1"/>
    <xf numFmtId="0" fontId="20" fillId="4" borderId="3" xfId="0" applyFont="1" applyFill="1" applyBorder="1"/>
    <xf numFmtId="0" fontId="20" fillId="0" borderId="2" xfId="0" applyFont="1" applyBorder="1"/>
    <xf numFmtId="0" fontId="20" fillId="0" borderId="3" xfId="0" applyFont="1" applyBorder="1" applyAlignment="1">
      <alignment horizontal="center" vertical="center" wrapText="1"/>
    </xf>
    <xf numFmtId="0" fontId="32" fillId="0" borderId="2" xfId="0" applyFont="1" applyBorder="1" applyAlignment="1">
      <alignment horizontal="center" vertical="center"/>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1" fontId="11" fillId="0" borderId="0" xfId="0" applyNumberFormat="1" applyFont="1" applyAlignment="1">
      <alignment horizontal="center" vertical="center"/>
    </xf>
    <xf numFmtId="14" fontId="7" fillId="0" borderId="0" xfId="0" applyNumberFormat="1" applyFont="1" applyAlignment="1">
      <alignment horizontal="center" vertical="center"/>
    </xf>
    <xf numFmtId="0" fontId="18" fillId="0" borderId="0" xfId="0" applyFont="1" applyAlignment="1">
      <alignment horizontal="center" vertical="center"/>
    </xf>
    <xf numFmtId="0" fontId="38" fillId="8" borderId="0" xfId="2" applyFont="1" applyFill="1" applyAlignment="1">
      <alignment horizontal="center" vertical="center" wrapText="1"/>
    </xf>
    <xf numFmtId="0" fontId="39" fillId="8" borderId="0" xfId="2" applyFont="1" applyFill="1" applyAlignment="1">
      <alignment horizontal="center" vertical="center" wrapText="1"/>
    </xf>
    <xf numFmtId="0" fontId="25" fillId="8" borderId="0" xfId="2" applyFont="1" applyFill="1" applyAlignment="1">
      <alignment horizontal="center" vertical="center" wrapText="1"/>
    </xf>
    <xf numFmtId="2" fontId="0" fillId="0" borderId="0" xfId="0" applyNumberFormat="1"/>
    <xf numFmtId="0" fontId="40" fillId="0" borderId="0" xfId="2" applyFont="1" applyAlignment="1">
      <alignment horizontal="center" vertical="center"/>
    </xf>
    <xf numFmtId="0" fontId="41" fillId="0" borderId="0" xfId="2" applyFont="1" applyAlignment="1">
      <alignment horizontal="center" vertical="center"/>
    </xf>
    <xf numFmtId="0" fontId="42" fillId="0" borderId="0" xfId="2" applyFont="1" applyAlignment="1">
      <alignment horizontal="center" vertical="center"/>
    </xf>
    <xf numFmtId="0" fontId="0" fillId="0" borderId="0" xfId="0" applyAlignment="1">
      <alignment horizontal="center" vertical="center" wrapText="1"/>
    </xf>
    <xf numFmtId="0" fontId="5" fillId="0" borderId="0" xfId="0" applyFont="1" applyAlignment="1">
      <alignment horizontal="center" vertical="center" wrapText="1"/>
    </xf>
    <xf numFmtId="0" fontId="0" fillId="0" borderId="4" xfId="0" applyBorder="1" applyAlignment="1">
      <alignment horizontal="center" vertical="center"/>
    </xf>
    <xf numFmtId="0" fontId="0" fillId="0" borderId="5" xfId="0" applyBorder="1" applyAlignment="1">
      <alignment vertical="center"/>
    </xf>
    <xf numFmtId="0" fontId="0" fillId="0" borderId="5" xfId="0" applyBorder="1" applyAlignment="1">
      <alignment horizontal="center" vertical="center"/>
    </xf>
    <xf numFmtId="0" fontId="12" fillId="0" borderId="5" xfId="0" applyFont="1" applyBorder="1" applyAlignment="1">
      <alignment horizontal="center" vertical="center"/>
    </xf>
    <xf numFmtId="0" fontId="0" fillId="0" borderId="5" xfId="0" applyBorder="1" applyAlignment="1">
      <alignment vertical="center" wrapText="1"/>
    </xf>
    <xf numFmtId="1" fontId="0" fillId="0" borderId="5" xfId="0" applyNumberFormat="1" applyBorder="1" applyAlignment="1">
      <alignment horizontal="center" vertical="center"/>
    </xf>
    <xf numFmtId="1" fontId="9" fillId="0" borderId="5" xfId="0" applyNumberFormat="1" applyFont="1" applyBorder="1" applyAlignment="1">
      <alignment horizontal="center" vertical="center"/>
    </xf>
    <xf numFmtId="1" fontId="0" fillId="4" borderId="0" xfId="0" applyNumberFormat="1" applyFill="1" applyAlignment="1">
      <alignment horizontal="center" vertical="center"/>
    </xf>
    <xf numFmtId="1" fontId="9" fillId="4" borderId="0" xfId="0" applyNumberFormat="1" applyFont="1" applyFill="1" applyAlignment="1">
      <alignment horizontal="center" vertical="center"/>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7" xfId="0" applyFont="1" applyBorder="1" applyAlignment="1">
      <alignment horizontal="center" vertical="center" wrapText="1"/>
    </xf>
    <xf numFmtId="1" fontId="20" fillId="0" borderId="7" xfId="0" applyNumberFormat="1" applyFont="1" applyBorder="1" applyAlignment="1">
      <alignment horizontal="center" vertical="center" wrapText="1"/>
    </xf>
    <xf numFmtId="1" fontId="18" fillId="0" borderId="7" xfId="0" applyNumberFormat="1" applyFont="1" applyBorder="1" applyAlignment="1">
      <alignment horizontal="center" vertical="center" wrapText="1"/>
    </xf>
    <xf numFmtId="0" fontId="32" fillId="0" borderId="7" xfId="0" applyFont="1" applyBorder="1" applyAlignment="1">
      <alignment horizontal="center" vertical="center" wrapText="1"/>
    </xf>
    <xf numFmtId="0" fontId="19" fillId="0" borderId="7" xfId="2"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0" xfId="0" applyFont="1" applyBorder="1" applyAlignment="1">
      <alignment horizontal="center" vertical="center" wrapText="1"/>
    </xf>
    <xf numFmtId="1" fontId="20" fillId="0" borderId="10" xfId="0" applyNumberFormat="1" applyFont="1" applyBorder="1" applyAlignment="1">
      <alignment horizontal="center" vertical="center" wrapText="1"/>
    </xf>
    <xf numFmtId="1" fontId="18" fillId="0" borderId="10" xfId="0" applyNumberFormat="1" applyFont="1" applyBorder="1" applyAlignment="1">
      <alignment horizontal="center" vertical="center" wrapText="1"/>
    </xf>
    <xf numFmtId="0" fontId="32" fillId="0" borderId="10" xfId="0" applyFont="1" applyBorder="1" applyAlignment="1">
      <alignment horizontal="center" vertical="center" wrapText="1"/>
    </xf>
    <xf numFmtId="0" fontId="19" fillId="0" borderId="10" xfId="2"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13" xfId="0" applyFont="1" applyBorder="1" applyAlignment="1">
      <alignment horizontal="center" vertical="center" wrapText="1"/>
    </xf>
    <xf numFmtId="1" fontId="20" fillId="0" borderId="13" xfId="0" applyNumberFormat="1" applyFont="1" applyBorder="1" applyAlignment="1">
      <alignment horizontal="center" vertical="center" wrapText="1"/>
    </xf>
    <xf numFmtId="1" fontId="18" fillId="0" borderId="13" xfId="0" applyNumberFormat="1" applyFont="1" applyBorder="1" applyAlignment="1">
      <alignment horizontal="center" vertical="center" wrapText="1"/>
    </xf>
    <xf numFmtId="0" fontId="32" fillId="0" borderId="13" xfId="0" applyFont="1" applyBorder="1" applyAlignment="1">
      <alignment horizontal="center" vertical="center" wrapText="1"/>
    </xf>
    <xf numFmtId="0" fontId="20" fillId="0" borderId="14" xfId="0" applyFont="1" applyBorder="1" applyAlignment="1">
      <alignment horizontal="left" vertical="center" wrapText="1"/>
    </xf>
    <xf numFmtId="1" fontId="20" fillId="0" borderId="2" xfId="0" applyNumberFormat="1" applyFont="1" applyBorder="1" applyAlignment="1">
      <alignment horizontal="center" vertical="center" wrapText="1"/>
    </xf>
    <xf numFmtId="1" fontId="18" fillId="0" borderId="2" xfId="0" applyNumberFormat="1" applyFont="1" applyBorder="1" applyAlignment="1">
      <alignment horizontal="center" vertical="center" wrapText="1"/>
    </xf>
    <xf numFmtId="0" fontId="31" fillId="5" borderId="15" xfId="0" applyFont="1" applyFill="1" applyBorder="1" applyAlignment="1">
      <alignment horizontal="center" vertical="center"/>
    </xf>
    <xf numFmtId="0" fontId="31" fillId="5" borderId="15" xfId="0" applyFont="1" applyFill="1" applyBorder="1" applyAlignment="1">
      <alignment horizontal="center" vertical="center" wrapText="1"/>
    </xf>
    <xf numFmtId="0" fontId="26" fillId="5" borderId="15" xfId="2" applyFont="1" applyFill="1" applyBorder="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0" borderId="16" xfId="0" applyBorder="1" applyAlignment="1">
      <alignment horizontal="center" vertical="center"/>
    </xf>
    <xf numFmtId="0" fontId="0" fillId="0" borderId="17" xfId="0" applyBorder="1" applyAlignment="1">
      <alignment vertical="center"/>
    </xf>
    <xf numFmtId="0" fontId="0" fillId="0" borderId="17" xfId="0" applyBorder="1" applyAlignment="1">
      <alignment horizontal="center" vertical="center"/>
    </xf>
    <xf numFmtId="1" fontId="0" fillId="0" borderId="17" xfId="0" applyNumberFormat="1" applyBorder="1" applyAlignment="1">
      <alignment horizontal="center" vertical="center"/>
    </xf>
    <xf numFmtId="1" fontId="9" fillId="0" borderId="17" xfId="0" applyNumberFormat="1" applyFont="1" applyBorder="1" applyAlignment="1">
      <alignment horizontal="center" vertical="center"/>
    </xf>
    <xf numFmtId="0" fontId="12" fillId="0" borderId="17" xfId="0" applyFont="1" applyBorder="1" applyAlignment="1">
      <alignment horizontal="center" vertical="center"/>
    </xf>
    <xf numFmtId="0" fontId="0" fillId="0" borderId="18" xfId="0" applyBorder="1" applyAlignment="1">
      <alignment vertical="top" wrapText="1"/>
    </xf>
    <xf numFmtId="0" fontId="0" fillId="0" borderId="19" xfId="0" applyBorder="1" applyAlignment="1">
      <alignment vertical="top" wrapText="1"/>
    </xf>
    <xf numFmtId="0" fontId="0" fillId="0" borderId="19" xfId="0" applyBorder="1" applyAlignment="1">
      <alignment vertical="center" wrapText="1"/>
    </xf>
    <xf numFmtId="0" fontId="0" fillId="0" borderId="20" xfId="0" applyBorder="1" applyAlignment="1">
      <alignment horizontal="center" vertical="center"/>
    </xf>
    <xf numFmtId="0" fontId="0" fillId="0" borderId="21" xfId="0" applyBorder="1" applyAlignment="1">
      <alignment vertical="center"/>
    </xf>
    <xf numFmtId="0" fontId="0" fillId="0" borderId="21" xfId="0" applyBorder="1" applyAlignment="1">
      <alignment horizontal="center" vertical="center"/>
    </xf>
    <xf numFmtId="1" fontId="0" fillId="0" borderId="21" xfId="0" applyNumberFormat="1" applyBorder="1" applyAlignment="1">
      <alignment horizontal="center" vertical="center"/>
    </xf>
    <xf numFmtId="1" fontId="9" fillId="0" borderId="21" xfId="0" applyNumberFormat="1" applyFont="1" applyBorder="1" applyAlignment="1">
      <alignment horizontal="center" vertical="center"/>
    </xf>
    <xf numFmtId="0" fontId="12" fillId="0" borderId="21" xfId="0" applyFont="1" applyBorder="1" applyAlignment="1">
      <alignment horizontal="center" vertical="center"/>
    </xf>
    <xf numFmtId="0" fontId="0" fillId="0" borderId="22" xfId="0" applyBorder="1" applyAlignment="1">
      <alignment vertical="top" wrapText="1"/>
    </xf>
    <xf numFmtId="0" fontId="31" fillId="18" borderId="0" xfId="0" applyFont="1" applyFill="1" applyAlignment="1">
      <alignment horizontal="center" vertical="center"/>
    </xf>
    <xf numFmtId="0" fontId="31" fillId="18" borderId="0" xfId="0" applyFont="1" applyFill="1" applyAlignment="1">
      <alignment horizontal="center" vertical="center" wrapText="1"/>
    </xf>
    <xf numFmtId="0" fontId="26" fillId="18" borderId="0" xfId="2" applyFont="1" applyFill="1" applyAlignment="1">
      <alignment horizontal="center" vertical="center"/>
    </xf>
    <xf numFmtId="1" fontId="32" fillId="0" borderId="7" xfId="0" applyNumberFormat="1" applyFont="1" applyBorder="1" applyAlignment="1">
      <alignment horizontal="center" vertical="center" wrapText="1"/>
    </xf>
    <xf numFmtId="0" fontId="0" fillId="0" borderId="7" xfId="0" applyBorder="1" applyAlignment="1">
      <alignment wrapText="1"/>
    </xf>
    <xf numFmtId="0" fontId="0" fillId="0" borderId="10" xfId="0" applyBorder="1" applyAlignment="1">
      <alignment wrapText="1"/>
    </xf>
    <xf numFmtId="0" fontId="0" fillId="0" borderId="13" xfId="0" applyBorder="1" applyAlignment="1">
      <alignment wrapText="1"/>
    </xf>
    <xf numFmtId="0" fontId="31" fillId="19" borderId="0" xfId="0" applyFont="1" applyFill="1" applyAlignment="1">
      <alignment horizontal="center" vertical="center"/>
    </xf>
    <xf numFmtId="0" fontId="31" fillId="19" borderId="0" xfId="0" applyFont="1" applyFill="1" applyAlignment="1">
      <alignment horizontal="center" vertical="center" wrapText="1"/>
    </xf>
    <xf numFmtId="0" fontId="26" fillId="19" borderId="0" xfId="2" applyFont="1" applyFill="1" applyAlignment="1">
      <alignment horizontal="center" vertical="center"/>
    </xf>
    <xf numFmtId="0" fontId="31" fillId="3" borderId="0" xfId="0" applyFont="1" applyFill="1" applyAlignment="1">
      <alignment horizontal="center" vertical="center"/>
    </xf>
    <xf numFmtId="0" fontId="31" fillId="3" borderId="0" xfId="0" applyFont="1" applyFill="1" applyAlignment="1">
      <alignment horizontal="center" vertical="center" wrapText="1"/>
    </xf>
    <xf numFmtId="0" fontId="26" fillId="3" borderId="0" xfId="2" applyFont="1" applyFill="1" applyAlignment="1">
      <alignment horizontal="center" vertical="center"/>
    </xf>
    <xf numFmtId="0" fontId="31" fillId="20" borderId="0" xfId="0" applyFont="1" applyFill="1" applyAlignment="1">
      <alignment horizontal="center" vertical="center" wrapText="1"/>
    </xf>
    <xf numFmtId="0" fontId="26" fillId="20" borderId="0" xfId="2" applyFont="1" applyFill="1" applyAlignment="1">
      <alignment horizontal="center" vertical="center" wrapText="1"/>
    </xf>
    <xf numFmtId="1" fontId="32" fillId="0" borderId="13" xfId="0" applyNumberFormat="1" applyFont="1" applyBorder="1" applyAlignment="1">
      <alignment horizontal="center" vertical="center" wrapText="1"/>
    </xf>
    <xf numFmtId="0" fontId="44" fillId="0" borderId="0" xfId="0" applyFont="1" applyAlignment="1">
      <alignment horizontal="center" vertical="center" wrapText="1"/>
    </xf>
    <xf numFmtId="14" fontId="15" fillId="0" borderId="0" xfId="0" applyNumberFormat="1" applyFont="1" applyAlignment="1">
      <alignment horizontal="center" vertical="center"/>
    </xf>
    <xf numFmtId="0" fontId="44" fillId="0" borderId="0" xfId="0" applyFont="1" applyAlignment="1">
      <alignment horizontal="center" vertical="center"/>
    </xf>
    <xf numFmtId="0" fontId="45" fillId="0" borderId="0" xfId="0" applyFont="1" applyAlignment="1">
      <alignment horizontal="center" vertical="center" wrapText="1"/>
    </xf>
    <xf numFmtId="14" fontId="15" fillId="0" borderId="0" xfId="0" applyNumberFormat="1" applyFont="1" applyAlignment="1" applyProtection="1">
      <alignment horizontal="center" vertical="center"/>
      <protection locked="0"/>
    </xf>
    <xf numFmtId="0" fontId="1" fillId="0" borderId="0" xfId="0" applyFont="1" applyAlignment="1">
      <alignment horizontal="center" vertical="center"/>
    </xf>
    <xf numFmtId="0" fontId="47" fillId="0" borderId="0" xfId="0" applyFont="1" applyAlignment="1">
      <alignment vertical="center"/>
    </xf>
    <xf numFmtId="0" fontId="48" fillId="0" borderId="0" xfId="0" applyFont="1" applyAlignment="1">
      <alignment vertical="center"/>
    </xf>
    <xf numFmtId="0" fontId="0" fillId="0" borderId="10" xfId="0" applyBorder="1" applyAlignment="1">
      <alignment horizontal="left" vertical="center" wrapText="1"/>
    </xf>
    <xf numFmtId="0" fontId="49" fillId="0" borderId="10" xfId="2" applyFont="1" applyBorder="1" applyAlignment="1">
      <alignment horizontal="left" vertical="center" wrapText="1"/>
    </xf>
    <xf numFmtId="0" fontId="49" fillId="0" borderId="13" xfId="2" applyFont="1" applyBorder="1" applyAlignment="1">
      <alignment horizontal="left" vertical="center" wrapText="1"/>
    </xf>
    <xf numFmtId="0" fontId="0" fillId="0" borderId="13" xfId="0" applyBorder="1" applyAlignment="1">
      <alignment horizontal="left" vertical="center" wrapText="1"/>
    </xf>
    <xf numFmtId="0" fontId="0" fillId="0" borderId="7" xfId="0" applyBorder="1" applyAlignment="1">
      <alignment horizontal="left" vertical="center" wrapText="1"/>
    </xf>
    <xf numFmtId="0" fontId="10" fillId="0" borderId="5" xfId="2" applyBorder="1" applyAlignment="1">
      <alignment horizontal="left" vertical="center" wrapText="1"/>
    </xf>
    <xf numFmtId="0" fontId="50" fillId="0" borderId="0" xfId="0" applyFont="1" applyAlignment="1">
      <alignment horizontal="center" vertical="center" wrapText="1"/>
    </xf>
    <xf numFmtId="0" fontId="50" fillId="0" borderId="0" xfId="2" applyFont="1" applyAlignment="1">
      <alignment horizontal="center" vertical="center" wrapText="1"/>
    </xf>
    <xf numFmtId="4" fontId="20" fillId="0" borderId="0" xfId="0" applyNumberFormat="1" applyFont="1" applyAlignment="1">
      <alignment horizontal="center" vertical="center"/>
    </xf>
    <xf numFmtId="4" fontId="11" fillId="0" borderId="0" xfId="0" applyNumberFormat="1" applyFont="1" applyAlignment="1">
      <alignment horizontal="center" vertical="center"/>
    </xf>
    <xf numFmtId="165" fontId="20" fillId="0" borderId="0" xfId="0" applyNumberFormat="1" applyFont="1" applyAlignment="1">
      <alignment horizontal="center" vertical="center"/>
    </xf>
    <xf numFmtId="165" fontId="20" fillId="0" borderId="0" xfId="0" applyNumberFormat="1" applyFont="1"/>
    <xf numFmtId="165" fontId="18" fillId="9" borderId="0" xfId="0" applyNumberFormat="1" applyFont="1" applyFill="1" applyAlignment="1">
      <alignment horizontal="center" vertical="center"/>
    </xf>
    <xf numFmtId="165" fontId="18" fillId="0" borderId="0" xfId="0" applyNumberFormat="1" applyFont="1" applyAlignment="1">
      <alignment horizontal="center" vertical="center"/>
    </xf>
    <xf numFmtId="165" fontId="11" fillId="0" borderId="0" xfId="0" applyNumberFormat="1" applyFont="1"/>
    <xf numFmtId="0" fontId="0" fillId="0" borderId="17" xfId="0" applyBorder="1" applyAlignment="1">
      <alignment vertical="center" wrapText="1"/>
    </xf>
    <xf numFmtId="0" fontId="0" fillId="0" borderId="21" xfId="0" applyBorder="1" applyAlignment="1">
      <alignment vertical="center" wrapText="1"/>
    </xf>
    <xf numFmtId="0" fontId="10" fillId="0" borderId="17" xfId="2" applyBorder="1" applyAlignment="1">
      <alignment horizontal="left" vertical="center" wrapText="1"/>
    </xf>
    <xf numFmtId="0" fontId="10" fillId="0" borderId="21" xfId="2" applyBorder="1" applyAlignment="1">
      <alignment horizontal="left" vertical="center" wrapText="1"/>
    </xf>
    <xf numFmtId="0" fontId="52" fillId="0" borderId="0" xfId="0" applyFont="1" applyAlignment="1">
      <alignment horizontal="center" vertical="center"/>
    </xf>
    <xf numFmtId="0" fontId="53" fillId="16" borderId="0" xfId="0" applyFont="1" applyFill="1" applyAlignment="1">
      <alignment horizontal="center" vertical="center"/>
    </xf>
    <xf numFmtId="0" fontId="54" fillId="16" borderId="0" xfId="0" applyFont="1" applyFill="1" applyAlignment="1">
      <alignment horizontal="center" vertical="center"/>
    </xf>
    <xf numFmtId="0" fontId="52" fillId="0" borderId="0" xfId="0" applyFont="1" applyAlignment="1">
      <alignment horizontal="left" vertical="center"/>
    </xf>
    <xf numFmtId="0" fontId="52" fillId="0" borderId="0" xfId="0" applyFont="1" applyAlignment="1">
      <alignment horizontal="center" vertical="center" wrapText="1"/>
    </xf>
    <xf numFmtId="14" fontId="52" fillId="0" borderId="0" xfId="0" applyNumberFormat="1" applyFont="1" applyAlignment="1">
      <alignment horizontal="center" vertical="center"/>
    </xf>
    <xf numFmtId="0" fontId="12" fillId="0" borderId="0" xfId="0" applyFont="1" applyAlignment="1">
      <alignment horizontal="center" vertical="center"/>
    </xf>
    <xf numFmtId="0" fontId="46" fillId="0" borderId="0" xfId="0" applyFont="1" applyAlignment="1">
      <alignment horizontal="center" vertical="center" wrapText="1"/>
    </xf>
    <xf numFmtId="14" fontId="55" fillId="0" borderId="0" xfId="0" applyNumberFormat="1" applyFont="1" applyAlignment="1">
      <alignment horizontal="center" vertical="center"/>
    </xf>
    <xf numFmtId="0" fontId="56" fillId="0" borderId="0" xfId="0" applyFont="1" applyAlignment="1">
      <alignment vertical="center"/>
    </xf>
    <xf numFmtId="14" fontId="10" fillId="0" borderId="0" xfId="2" applyNumberFormat="1"/>
    <xf numFmtId="14" fontId="0" fillId="0" borderId="0" xfId="0" applyNumberFormat="1"/>
    <xf numFmtId="14" fontId="0" fillId="4" borderId="2" xfId="0" applyNumberFormat="1" applyFill="1" applyBorder="1"/>
    <xf numFmtId="14" fontId="20" fillId="4" borderId="2" xfId="0" applyNumberFormat="1" applyFont="1" applyFill="1" applyBorder="1"/>
    <xf numFmtId="1" fontId="19" fillId="0" borderId="3" xfId="0" applyNumberFormat="1" applyFont="1" applyBorder="1" applyAlignment="1">
      <alignment horizontal="center" vertical="center"/>
    </xf>
    <xf numFmtId="0" fontId="0" fillId="0" borderId="23" xfId="0" applyBorder="1"/>
    <xf numFmtId="1" fontId="21" fillId="0" borderId="3" xfId="0" applyNumberFormat="1" applyFont="1" applyBorder="1" applyAlignment="1">
      <alignment horizontal="center" vertical="center"/>
    </xf>
    <xf numFmtId="0" fontId="1" fillId="0" borderId="3" xfId="0" applyFont="1" applyBorder="1"/>
    <xf numFmtId="0" fontId="0" fillId="0" borderId="3" xfId="0" applyBorder="1"/>
    <xf numFmtId="0" fontId="57" fillId="11" borderId="3" xfId="0" applyFont="1" applyFill="1" applyBorder="1" applyAlignment="1">
      <alignment horizontal="center" vertical="center"/>
    </xf>
    <xf numFmtId="0" fontId="57" fillId="6" borderId="3" xfId="0" applyFont="1" applyFill="1" applyBorder="1" applyAlignment="1">
      <alignment horizontal="center" vertical="center"/>
    </xf>
    <xf numFmtId="0" fontId="57" fillId="7" borderId="3" xfId="0" applyFont="1" applyFill="1" applyBorder="1" applyAlignment="1">
      <alignment horizontal="center" vertical="center"/>
    </xf>
    <xf numFmtId="0" fontId="57" fillId="12" borderId="3" xfId="0" applyFont="1" applyFill="1" applyBorder="1" applyAlignment="1">
      <alignment horizontal="center" vertical="center"/>
    </xf>
    <xf numFmtId="0" fontId="0" fillId="0" borderId="24" xfId="0" applyBorder="1"/>
    <xf numFmtId="0" fontId="0" fillId="0" borderId="15" xfId="0" applyBorder="1"/>
    <xf numFmtId="0" fontId="0" fillId="0" borderId="25" xfId="0" applyBorder="1"/>
    <xf numFmtId="0" fontId="0" fillId="0" borderId="26" xfId="0" applyBorder="1"/>
    <xf numFmtId="0" fontId="8" fillId="0" borderId="27" xfId="2" applyFont="1" applyBorder="1" applyAlignment="1">
      <alignment vertical="center"/>
    </xf>
    <xf numFmtId="0" fontId="0" fillId="0" borderId="27" xfId="0" applyBorder="1"/>
    <xf numFmtId="0" fontId="0" fillId="0" borderId="28" xfId="0" applyBorder="1"/>
    <xf numFmtId="2" fontId="43" fillId="0" borderId="0" xfId="2" applyNumberFormat="1" applyFont="1" applyAlignment="1">
      <alignment horizontal="center" vertical="center"/>
    </xf>
    <xf numFmtId="2" fontId="43" fillId="0" borderId="0" xfId="0" applyNumberFormat="1" applyFont="1" applyAlignment="1">
      <alignment horizontal="center" vertical="center"/>
    </xf>
    <xf numFmtId="166" fontId="32" fillId="0" borderId="7" xfId="0" applyNumberFormat="1" applyFont="1" applyBorder="1" applyAlignment="1">
      <alignment horizontal="center" vertical="center" wrapText="1"/>
    </xf>
    <xf numFmtId="166" fontId="32" fillId="0" borderId="10" xfId="0" applyNumberFormat="1" applyFont="1" applyBorder="1" applyAlignment="1">
      <alignment horizontal="center" vertical="center" wrapText="1"/>
    </xf>
    <xf numFmtId="166" fontId="32" fillId="0" borderId="13" xfId="0" applyNumberFormat="1" applyFont="1" applyBorder="1" applyAlignment="1">
      <alignment horizontal="center" vertical="center" wrapText="1"/>
    </xf>
    <xf numFmtId="166" fontId="32" fillId="0" borderId="2" xfId="0" applyNumberFormat="1" applyFont="1" applyBorder="1" applyAlignment="1">
      <alignment horizontal="center" vertical="center"/>
    </xf>
    <xf numFmtId="2" fontId="32" fillId="0" borderId="10" xfId="0" applyNumberFormat="1" applyFont="1" applyBorder="1" applyAlignment="1">
      <alignment horizontal="center" vertical="center" wrapText="1"/>
    </xf>
    <xf numFmtId="2" fontId="32" fillId="0" borderId="2" xfId="0" applyNumberFormat="1" applyFont="1" applyBorder="1" applyAlignment="1">
      <alignment horizontal="center" vertical="center"/>
    </xf>
    <xf numFmtId="0" fontId="0" fillId="4" borderId="0" xfId="0" applyFill="1" applyAlignment="1">
      <alignment horizontal="center" vertical="center"/>
    </xf>
    <xf numFmtId="0" fontId="20" fillId="0" borderId="2" xfId="0" applyFont="1" applyBorder="1" applyAlignment="1">
      <alignment horizontal="center" vertical="center" wrapText="1"/>
    </xf>
    <xf numFmtId="0" fontId="0" fillId="4" borderId="0" xfId="0" applyFill="1" applyAlignment="1">
      <alignment horizontal="center" vertical="center" wrapText="1"/>
    </xf>
    <xf numFmtId="3" fontId="20" fillId="0" borderId="0" xfId="0" applyNumberFormat="1" applyFont="1" applyAlignment="1">
      <alignment horizontal="center" vertical="center"/>
    </xf>
    <xf numFmtId="0" fontId="26" fillId="0" borderId="0" xfId="0" applyFont="1" applyAlignment="1">
      <alignment horizontal="center"/>
    </xf>
    <xf numFmtId="0" fontId="52" fillId="0" borderId="0" xfId="0" applyFont="1" applyAlignment="1">
      <alignment horizontal="left" vertical="center" wrapText="1"/>
    </xf>
    <xf numFmtId="0" fontId="1" fillId="0" borderId="0" xfId="0" applyFont="1" applyAlignment="1">
      <alignment horizontal="center"/>
    </xf>
    <xf numFmtId="0" fontId="0" fillId="0" borderId="0" xfId="0" applyAlignment="1">
      <alignment horizontal="left"/>
    </xf>
    <xf numFmtId="0" fontId="5" fillId="0" borderId="0" xfId="0" applyFont="1" applyAlignment="1">
      <alignment horizont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wrapText="1"/>
    </xf>
    <xf numFmtId="0" fontId="46" fillId="20" borderId="0" xfId="0" applyFont="1" applyFill="1" applyAlignment="1">
      <alignment horizontal="center" vertical="center" textRotation="90"/>
    </xf>
    <xf numFmtId="0" fontId="46" fillId="21" borderId="0" xfId="0" applyFont="1" applyFill="1" applyAlignment="1">
      <alignment horizontal="center" vertical="center" textRotation="90" wrapText="1"/>
    </xf>
    <xf numFmtId="0" fontId="46" fillId="5" borderId="0" xfId="0" applyFont="1" applyFill="1" applyAlignment="1">
      <alignment horizontal="center" vertical="center" textRotation="90" wrapText="1"/>
    </xf>
    <xf numFmtId="0" fontId="46" fillId="22" borderId="0" xfId="0" applyFont="1" applyFill="1" applyAlignment="1">
      <alignment horizontal="center" vertical="center" textRotation="90"/>
    </xf>
    <xf numFmtId="0" fontId="46" fillId="23" borderId="0" xfId="0" applyFont="1" applyFill="1" applyAlignment="1">
      <alignment horizontal="center" vertical="center" textRotation="90" wrapText="1"/>
    </xf>
    <xf numFmtId="0" fontId="46" fillId="24" borderId="0" xfId="0" applyFont="1" applyFill="1" applyAlignment="1">
      <alignment horizontal="center" vertical="center" textRotation="90"/>
    </xf>
    <xf numFmtId="0" fontId="0" fillId="0" borderId="0" xfId="0"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0" fillId="0" borderId="0" xfId="0" applyFont="1" applyAlignment="1">
      <alignment horizontal="left" vertical="center" wrapText="1"/>
    </xf>
    <xf numFmtId="0" fontId="26" fillId="0" borderId="0" xfId="0" applyFont="1" applyAlignment="1">
      <alignment horizontal="center"/>
    </xf>
    <xf numFmtId="0" fontId="11" fillId="0" borderId="0" xfId="0" applyFont="1" applyAlignment="1">
      <alignment horizontal="center"/>
    </xf>
    <xf numFmtId="0" fontId="11" fillId="0" borderId="0" xfId="0" applyFont="1" applyAlignment="1">
      <alignment horizontal="center" vertical="center"/>
    </xf>
    <xf numFmtId="0" fontId="20" fillId="0" borderId="0" xfId="0" applyFont="1" applyAlignment="1">
      <alignment horizontal="left"/>
    </xf>
    <xf numFmtId="0" fontId="20" fillId="0" borderId="0" xfId="0" applyFont="1" applyAlignment="1">
      <alignment horizontal="left" vertical="top" wrapText="1"/>
    </xf>
    <xf numFmtId="0" fontId="20" fillId="0" borderId="0" xfId="0" applyFont="1" applyAlignment="1">
      <alignment horizontal="left" wrapText="1"/>
    </xf>
    <xf numFmtId="0" fontId="20"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center"/>
    </xf>
    <xf numFmtId="0" fontId="30" fillId="5" borderId="1" xfId="0" applyFont="1" applyFill="1" applyBorder="1" applyAlignment="1">
      <alignment horizontal="center" vertical="center"/>
    </xf>
    <xf numFmtId="0" fontId="30" fillId="5" borderId="2" xfId="0" applyFont="1" applyFill="1" applyBorder="1" applyAlignment="1">
      <alignment horizontal="center" vertical="center"/>
    </xf>
    <xf numFmtId="0" fontId="20" fillId="0" borderId="3" xfId="0" applyFont="1" applyBorder="1" applyAlignment="1">
      <alignment horizontal="center" vertical="center" wrapText="1"/>
    </xf>
    <xf numFmtId="0" fontId="30" fillId="18" borderId="1" xfId="0" applyFont="1" applyFill="1" applyBorder="1" applyAlignment="1">
      <alignment horizontal="center" vertical="center"/>
    </xf>
    <xf numFmtId="0" fontId="30" fillId="18" borderId="2" xfId="0" applyFont="1" applyFill="1" applyBorder="1" applyAlignment="1">
      <alignment horizontal="center" vertical="center"/>
    </xf>
    <xf numFmtId="0" fontId="30" fillId="19" borderId="1" xfId="0" applyFont="1" applyFill="1" applyBorder="1" applyAlignment="1">
      <alignment horizontal="center" vertical="center"/>
    </xf>
    <xf numFmtId="0" fontId="30" fillId="19" borderId="2" xfId="0" applyFont="1" applyFill="1" applyBorder="1" applyAlignment="1">
      <alignment horizontal="center" vertical="center"/>
    </xf>
    <xf numFmtId="0" fontId="30" fillId="3" borderId="1" xfId="0" applyFont="1" applyFill="1" applyBorder="1" applyAlignment="1">
      <alignment horizontal="center" vertical="center"/>
    </xf>
    <xf numFmtId="0" fontId="30" fillId="3" borderId="2" xfId="0" applyFont="1" applyFill="1" applyBorder="1" applyAlignment="1">
      <alignment horizontal="center" vertical="center"/>
    </xf>
    <xf numFmtId="0" fontId="30" fillId="20" borderId="1" xfId="0" applyFont="1" applyFill="1" applyBorder="1" applyAlignment="1">
      <alignment horizontal="center" vertical="center"/>
    </xf>
    <xf numFmtId="0" fontId="30" fillId="20" borderId="2" xfId="0" applyFont="1" applyFill="1" applyBorder="1" applyAlignment="1">
      <alignment horizontal="center" vertical="center"/>
    </xf>
    <xf numFmtId="0" fontId="20" fillId="0" borderId="0" xfId="0" applyFont="1" applyAlignment="1">
      <alignment horizontal="center" vertical="center" wrapText="1"/>
    </xf>
    <xf numFmtId="0" fontId="20" fillId="0" borderId="0" xfId="0" applyFont="1" applyFill="1" applyAlignment="1">
      <alignment vertical="center" wrapText="1"/>
    </xf>
  </cellXfs>
  <cellStyles count="3">
    <cellStyle name="Normal" xfId="0" builtinId="0"/>
    <cellStyle name="Normal 2" xfId="1" xr:uid="{F13E2665-9BC9-4A8C-8EF4-4108D094EBB6}"/>
    <cellStyle name="Normal 3" xfId="2" xr:uid="{408E3F15-3320-4DDC-AE07-0E44203A8B2A}"/>
  </cellStyles>
  <dxfs count="39">
    <dxf>
      <fill>
        <patternFill>
          <bgColor rgb="FF92D050"/>
        </patternFill>
      </fill>
    </dxf>
    <dxf>
      <fill>
        <patternFill>
          <bgColor rgb="FFDBDBDB"/>
        </patternFill>
      </fill>
    </dxf>
    <dxf>
      <fill>
        <patternFill>
          <bgColor rgb="FFFFCCFF"/>
        </patternFill>
      </fill>
    </dxf>
    <dxf>
      <fill>
        <patternFill>
          <bgColor rgb="FFCC66FF"/>
        </patternFill>
      </fill>
    </dxf>
    <dxf>
      <fill>
        <patternFill>
          <bgColor rgb="FFA9D08E"/>
        </patternFill>
      </fill>
    </dxf>
    <dxf>
      <fill>
        <patternFill>
          <bgColor theme="9" tint="0.39994506668294322"/>
        </patternFill>
      </fill>
    </dxf>
    <dxf>
      <fill>
        <patternFill>
          <bgColor rgb="FF92D050"/>
        </patternFill>
      </fill>
    </dxf>
    <dxf>
      <fill>
        <patternFill>
          <bgColor rgb="FFDBDBDB"/>
        </patternFill>
      </fill>
    </dxf>
    <dxf>
      <fill>
        <patternFill>
          <bgColor rgb="FFFFCCFF"/>
        </patternFill>
      </fill>
    </dxf>
    <dxf>
      <fill>
        <patternFill>
          <bgColor rgb="FFCC66FF"/>
        </patternFill>
      </fill>
    </dxf>
    <dxf>
      <fill>
        <patternFill>
          <bgColor rgb="FFA9D08E"/>
        </patternFill>
      </fill>
    </dxf>
    <dxf>
      <fill>
        <patternFill>
          <bgColor theme="9" tint="0.39994506668294322"/>
        </patternFill>
      </fill>
    </dxf>
    <dxf>
      <fill>
        <patternFill>
          <bgColor rgb="FF92D050"/>
        </patternFill>
      </fill>
    </dxf>
    <dxf>
      <fill>
        <patternFill>
          <bgColor rgb="FFDBDBDB"/>
        </patternFill>
      </fill>
    </dxf>
    <dxf>
      <fill>
        <patternFill>
          <bgColor rgb="FFFFCCFF"/>
        </patternFill>
      </fill>
    </dxf>
    <dxf>
      <fill>
        <patternFill>
          <bgColor rgb="FFCC66FF"/>
        </patternFill>
      </fill>
    </dxf>
    <dxf>
      <fill>
        <patternFill>
          <bgColor rgb="FFA9D08E"/>
        </patternFill>
      </fill>
    </dxf>
    <dxf>
      <fill>
        <patternFill>
          <bgColor theme="9" tint="0.39994506668294322"/>
        </patternFill>
      </fill>
    </dxf>
    <dxf>
      <fill>
        <patternFill>
          <bgColor rgb="FF92D050"/>
        </patternFill>
      </fill>
    </dxf>
    <dxf>
      <fill>
        <patternFill>
          <bgColor rgb="FFDBDBDB"/>
        </patternFill>
      </fill>
    </dxf>
    <dxf>
      <fill>
        <patternFill>
          <bgColor rgb="FFFFCCFF"/>
        </patternFill>
      </fill>
    </dxf>
    <dxf>
      <fill>
        <patternFill>
          <bgColor rgb="FFCC66FF"/>
        </patternFill>
      </fill>
    </dxf>
    <dxf>
      <fill>
        <patternFill>
          <bgColor rgb="FFA9D08E"/>
        </patternFill>
      </fill>
    </dxf>
    <dxf>
      <fill>
        <patternFill>
          <bgColor theme="9" tint="0.39994506668294322"/>
        </patternFill>
      </fill>
    </dxf>
    <dxf>
      <fill>
        <patternFill>
          <bgColor theme="9" tint="0.39994506668294322"/>
        </patternFill>
      </fill>
    </dxf>
    <dxf>
      <fill>
        <patternFill>
          <bgColor rgb="FFA9D08E"/>
        </patternFill>
      </fill>
    </dxf>
    <dxf>
      <fill>
        <patternFill>
          <bgColor rgb="FFCC66FF"/>
        </patternFill>
      </fill>
    </dxf>
    <dxf>
      <fill>
        <patternFill>
          <bgColor rgb="FFFFCCFF"/>
        </patternFill>
      </fill>
    </dxf>
    <dxf>
      <fill>
        <patternFill>
          <bgColor rgb="FFDBDBDB"/>
        </patternFill>
      </fill>
    </dxf>
    <dxf>
      <fill>
        <patternFill>
          <bgColor rgb="FF92D050"/>
        </patternFill>
      </fill>
    </dxf>
    <dxf>
      <fill>
        <patternFill>
          <bgColor rgb="FFDBDBDB"/>
        </patternFill>
      </fill>
    </dxf>
    <dxf>
      <fill>
        <patternFill>
          <bgColor rgb="FFFFCCFF"/>
        </patternFill>
      </fill>
    </dxf>
    <dxf>
      <fill>
        <patternFill>
          <bgColor rgb="FFCC66FF"/>
        </patternFill>
      </fill>
    </dxf>
    <dxf>
      <fill>
        <patternFill>
          <bgColor rgb="FFA9D08E"/>
        </patternFill>
      </fill>
    </dxf>
    <dxf>
      <fill>
        <patternFill>
          <bgColor theme="9" tint="0.39994506668294322"/>
        </patternFill>
      </fill>
    </dxf>
    <dxf>
      <fill>
        <patternFill>
          <bgColor theme="7" tint="0.79998168889431442"/>
        </patternFill>
      </fill>
    </dxf>
    <dxf>
      <font>
        <b/>
        <i/>
        <color theme="0"/>
      </font>
      <fill>
        <patternFill>
          <bgColor rgb="FFFF0000"/>
        </patternFill>
      </fill>
    </dxf>
    <dxf>
      <fill>
        <patternFill>
          <bgColor rgb="FFFFE699"/>
        </patternFill>
      </fill>
    </dxf>
    <dxf>
      <fill>
        <patternFill>
          <bgColor rgb="FFC6E0B4"/>
        </patternFill>
      </fill>
    </dxf>
  </dxfs>
  <tableStyles count="0" defaultTableStyle="TableStyleMedium2" defaultPivotStyle="PivotStyleLight16"/>
  <colors>
    <mruColors>
      <color rgb="FFDBDBDB"/>
      <color rgb="FFFFE699"/>
      <color rgb="FFC83737"/>
      <color rgb="FFFF3300"/>
      <color rgb="FFD6D6D6"/>
      <color rgb="FFC6E0B4"/>
      <color rgb="FFFFFFFF"/>
      <color rgb="FFA9D08E"/>
      <color rgb="FFCC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hartsheet" Target="chartsheets/sheet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Gantt - PTGE Midour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0"/>
          <c:order val="0"/>
          <c:spPr>
            <a:noFill/>
            <a:ln>
              <a:noFill/>
            </a:ln>
            <a:effectLst/>
          </c:spPr>
          <c:invertIfNegative val="0"/>
          <c:cat>
            <c:strRef>
              <c:f>Activités!$C$2:$C$60</c:f>
              <c:strCache>
                <c:ptCount val="59"/>
                <c:pt idx="0">
                  <c:v>CMU1 - Quantifier les relations nappes-rivières et évaluer l'impact des prélèvements en eaux souterraines</c:v>
                </c:pt>
                <c:pt idx="1">
                  <c:v>CMU2 - Etudier la qualité sur le bassin du Midour</c:v>
                </c:pt>
                <c:pt idx="2">
                  <c:v>CMU3 - Améliorer le suivi hydrométrique du Ludon</c:v>
                </c:pt>
                <c:pt idx="3">
                  <c:v>CMU4 - Evaluer l'état d'envasement des ouvrages de stockage d'eau et les actions d'aménagement pour limiter l'érosion</c:v>
                </c:pt>
                <c:pt idx="4">
                  <c:v>CMU5 - Connaître les besoins culturaux d'irrigation par campagne et la répartition de la ressource associée</c:v>
                </c:pt>
                <c:pt idx="5">
                  <c:v>CMU6 - Expertiser les réseaux collectifs d'irrigation à moderniser</c:v>
                </c:pt>
                <c:pt idx="6">
                  <c:v>CMU7 - Recenser et inventorier le patrimoine naturel et les éléments paysagers à protéger</c:v>
                </c:pt>
                <c:pt idx="7">
                  <c:v>AUM1a : Mettre en place un groupe de travail sur le développement de filières durables sur le territoire et alentours</c:v>
                </c:pt>
                <c:pt idx="8">
                  <c:v>AUM1b : Etude de faisabilité : redynamiser l'élevage en pâturage sur les têtes de bassins et valoriser les systèmes agropastoraux</c:v>
                </c:pt>
                <c:pt idx="9">
                  <c:v>AUM1c : Etude de faisabilité : filières de valorisation des intercultures, des pratiques de conservation des sols et d'agroforesterie</c:v>
                </c:pt>
                <c:pt idx="10">
                  <c:v>AUM1d : Etudier les débouchés en agriculture biologique</c:v>
                </c:pt>
                <c:pt idx="11">
                  <c:v>AUM2a : Mettre en place et suivre des sites expérimentaux</c:v>
                </c:pt>
                <c:pt idx="12">
                  <c:v>AUM2b : Instituer des groupes de travail avec des agriculteurs basés sur les sites expérimentaux</c:v>
                </c:pt>
                <c:pt idx="13">
                  <c:v>AUM2c : Développer des réseaux d'agriculteurs sur le bassin du Midour</c:v>
                </c:pt>
                <c:pt idx="14">
                  <c:v>AUM2d : Instituer des groupes de travail avec les techniciens agricoles</c:v>
                </c:pt>
                <c:pt idx="15">
                  <c:v>AUM2e : Instaurer une formation continue avec des interventions d'experts à destination de la profession agricole</c:v>
                </c:pt>
                <c:pt idx="16">
                  <c:v>AUM3a : Mettre en place et suivre des sites expérimentaux</c:v>
                </c:pt>
                <c:pt idx="17">
                  <c:v>AUM3b : Instituer des groupes de travail avec des agriculteurs basés sur les sites expérimentaux</c:v>
                </c:pt>
                <c:pt idx="18">
                  <c:v>AUM4a : Instituer un groupe de travail avec les acteurs du territoire : arbres, haies champêtres, ripisylves</c:v>
                </c:pt>
                <c:pt idx="19">
                  <c:v>AUM4b : Instituer un groupe de travail avec les acteurs du territoire : espaces semi-naturels et milieux humides</c:v>
                </c:pt>
                <c:pt idx="20">
                  <c:v>AUM4c : Aménager le bassin versant des plans d'eau pour limiter l'érosion et leur envasement</c:v>
                </c:pt>
                <c:pt idx="21">
                  <c:v>OGRM-1a : Poursuivre la mise en conformité des retenues individuelles</c:v>
                </c:pt>
                <c:pt idx="22">
                  <c:v>OGRM-1b : Travailler à la valorisation des retenues sans usage</c:v>
                </c:pt>
                <c:pt idx="23">
                  <c:v>OGRM-1c : Reconquérir la capacité de stockage des plans d'eau</c:v>
                </c:pt>
                <c:pt idx="24">
                  <c:v>OGRM-1d : Intégrer les prélèvements en nappes influençant les cours d'eau dans la gestion</c:v>
                </c:pt>
                <c:pt idx="25">
                  <c:v>OGRM-2a : Systématiser la transmission d'informations entre irrigants et gestionnaire</c:v>
                </c:pt>
                <c:pt idx="26">
                  <c:v>OGRM-2b : Equiper les irrigants en cours d'eau avec des compteurs communicants</c:v>
                </c:pt>
                <c:pt idx="27">
                  <c:v>OGRM-2c : Mettre en œuvre des doubles valeurs de débits consignes aux stations de gestion</c:v>
                </c:pt>
                <c:pt idx="28">
                  <c:v>OGRM-2d : Continuer et valoriser la gestion anticipée des tours d'eau sur le territoire</c:v>
                </c:pt>
                <c:pt idx="29">
                  <c:v>OGRM-3a : Mettre en place et suivre des sites expérimentaux</c:v>
                </c:pt>
                <c:pt idx="30">
                  <c:v>OGRM-3b : Instituer des groupes de travail et des formations avec des agriculteurs</c:v>
                </c:pt>
                <c:pt idx="31">
                  <c:v>OGRM-3c : Acquisition de systèmes de gestion et d'outils d'aide à la décision en irrigation</c:v>
                </c:pt>
                <c:pt idx="32">
                  <c:v>OGRM-3d : Acquisition de matériels d'irrigation hydro-performants</c:v>
                </c:pt>
                <c:pt idx="33">
                  <c:v>OGRM-4a : Réaliser des chantiers collectifs pour la mise aux normes de l'ANC</c:v>
                </c:pt>
                <c:pt idx="34">
                  <c:v>OGRM-4b : Créer des milieux humides à vocation épuratoire en sortie de station de traitements des eaux usées</c:v>
                </c:pt>
                <c:pt idx="35">
                  <c:v>OGRM-4c : Créer des zones tampons en sortie de réseaux de drainage agricole</c:v>
                </c:pt>
                <c:pt idx="36">
                  <c:v>OGRM-5a : Affiner les zones à prioriser et les actions à réaliser</c:v>
                </c:pt>
                <c:pt idx="37">
                  <c:v>OGRM-5b : Mettre en place des zones pilotes sur le territoire</c:v>
                </c:pt>
                <c:pt idx="38">
                  <c:v>OGRM-5c : Définir les techniques et les outils adaptés pour une restauration à plus grande échelle</c:v>
                </c:pt>
                <c:pt idx="39">
                  <c:v>OGRM-5d : Travailler à l'effacement des seuils de pompage en rivière</c:v>
                </c:pt>
                <c:pt idx="40">
                  <c:v>MRC-1a : Valoriser les eaux de consommation : STEU de Conte, Nogaro et Villeneuve de Marsan</c:v>
                </c:pt>
                <c:pt idx="41">
                  <c:v>MRC-1b : Sensibiliser les industriels sur les possibilités de recyclage de leurs eaux de process</c:v>
                </c:pt>
                <c:pt idx="42">
                  <c:v>MRC-2a : Mettre en place des pompages complémentaires hivernaux pour les RSE de Maribot, Lapeyrie, Charros et Arthez - Axe Midour</c:v>
                </c:pt>
                <c:pt idx="43">
                  <c:v>MRC-2b : Rehausser les RSE de Maribot et Lapeyrie et créer une (des) retenue(s) déconnectée(s) de substitution - Axe Midour</c:v>
                </c:pt>
                <c:pt idx="44">
                  <c:v>MRC-2c : Connecter les réseaux d'irrigation aux ouvrages de stockage collectifs dans la mesure du possible - Axe Midour</c:v>
                </c:pt>
                <c:pt idx="45">
                  <c:v>MRC-2d : Superviser l'optimisation du réservoir de Saint-Gein et la connexion directe des irrigants concernés à cet ouvrage - Axe Ludon</c:v>
                </c:pt>
                <c:pt idx="46">
                  <c:v>MRC-2e : Etudier la nécessité de créer une retenue déconnectée de substitution sur le Lusson</c:v>
                </c:pt>
                <c:pt idx="47">
                  <c:v>ASV-1a : Appuyer individuellement les agriculteurs dans leur démarche de progrès : ATI</c:v>
                </c:pt>
                <c:pt idx="48">
                  <c:v>ASV-1b : Appuyer collectivement les agriculteurs dans leur démarche de progrès : GT, formations, journées d'échange</c:v>
                </c:pt>
                <c:pt idx="49">
                  <c:v>ASV-1c : Mener des expérimentations</c:v>
                </c:pt>
                <c:pt idx="50">
                  <c:v>ASV-1d : Organiser l'information et la formation pour les conseillers agricoles</c:v>
                </c:pt>
                <c:pt idx="51">
                  <c:v>ASV-1e : Mobiliser les mesures agro-environnementales et climatiques</c:v>
                </c:pt>
                <c:pt idx="52">
                  <c:v>ASV-1f : Rechercher et construire de nouvelles mesures d'aide pour les agriculteurs</c:v>
                </c:pt>
                <c:pt idx="53">
                  <c:v>ASV-2a : Développer des pratiques alternatives pour la gestion des paysages à l'échelle des collectivités</c:v>
                </c:pt>
                <c:pt idx="54">
                  <c:v>ASV-2b : Développer des pratiques alternatives pour la gestion de l'eau à l'échelle des collectivités</c:v>
                </c:pt>
                <c:pt idx="55">
                  <c:v>ASV-3a : Elaborer un plan d'information, de sensibilisation et de valorisation</c:v>
                </c:pt>
                <c:pt idx="56">
                  <c:v>GOUV-1 : Maintenir la gouvernance du projet de territoire et la mobilisation des instances</c:v>
                </c:pt>
                <c:pt idx="57">
                  <c:v>GOUV-2 : Animer et coordonner le projet de territoire</c:v>
                </c:pt>
                <c:pt idx="58">
                  <c:v>GOUV-3 : Elaborer un tableau de bord pour suivre la mise en œuvre du projet de territoire</c:v>
                </c:pt>
              </c:strCache>
            </c:strRef>
          </c:cat>
          <c:val>
            <c:numRef>
              <c:f>Activités!$F$2:$F$60</c:f>
              <c:numCache>
                <c:formatCode>m/d/yyyy</c:formatCode>
                <c:ptCount val="59"/>
                <c:pt idx="0">
                  <c:v>0</c:v>
                </c:pt>
                <c:pt idx="1">
                  <c:v>44562</c:v>
                </c:pt>
                <c:pt idx="2">
                  <c:v>44105</c:v>
                </c:pt>
                <c:pt idx="3">
                  <c:v>44562</c:v>
                </c:pt>
                <c:pt idx="4">
                  <c:v>44927</c:v>
                </c:pt>
                <c:pt idx="5">
                  <c:v>45231</c:v>
                </c:pt>
                <c:pt idx="6">
                  <c:v>44927</c:v>
                </c:pt>
                <c:pt idx="7">
                  <c:v>0</c:v>
                </c:pt>
                <c:pt idx="8">
                  <c:v>45108</c:v>
                </c:pt>
                <c:pt idx="9">
                  <c:v>45427</c:v>
                </c:pt>
                <c:pt idx="10">
                  <c:v>44927</c:v>
                </c:pt>
                <c:pt idx="11">
                  <c:v>45047</c:v>
                </c:pt>
                <c:pt idx="12">
                  <c:v>45078</c:v>
                </c:pt>
                <c:pt idx="13">
                  <c:v>0</c:v>
                </c:pt>
                <c:pt idx="14">
                  <c:v>0</c:v>
                </c:pt>
                <c:pt idx="15">
                  <c:v>0</c:v>
                </c:pt>
                <c:pt idx="16">
                  <c:v>0</c:v>
                </c:pt>
                <c:pt idx="17">
                  <c:v>0</c:v>
                </c:pt>
                <c:pt idx="18">
                  <c:v>0</c:v>
                </c:pt>
                <c:pt idx="19">
                  <c:v>0</c:v>
                </c:pt>
                <c:pt idx="20">
                  <c:v>45352</c:v>
                </c:pt>
                <c:pt idx="21">
                  <c:v>44562</c:v>
                </c:pt>
                <c:pt idx="22">
                  <c:v>45108</c:v>
                </c:pt>
                <c:pt idx="23">
                  <c:v>0</c:v>
                </c:pt>
                <c:pt idx="24">
                  <c:v>0</c:v>
                </c:pt>
                <c:pt idx="25">
                  <c:v>0</c:v>
                </c:pt>
                <c:pt idx="26">
                  <c:v>43831</c:v>
                </c:pt>
                <c:pt idx="27">
                  <c:v>0</c:v>
                </c:pt>
                <c:pt idx="28">
                  <c:v>44562</c:v>
                </c:pt>
                <c:pt idx="29">
                  <c:v>0</c:v>
                </c:pt>
                <c:pt idx="30">
                  <c:v>0</c:v>
                </c:pt>
                <c:pt idx="31">
                  <c:v>45231</c:v>
                </c:pt>
                <c:pt idx="32">
                  <c:v>45231</c:v>
                </c:pt>
                <c:pt idx="33">
                  <c:v>0</c:v>
                </c:pt>
                <c:pt idx="34">
                  <c:v>0</c:v>
                </c:pt>
                <c:pt idx="35">
                  <c:v>0</c:v>
                </c:pt>
                <c:pt idx="36">
                  <c:v>45352</c:v>
                </c:pt>
                <c:pt idx="37">
                  <c:v>45352</c:v>
                </c:pt>
                <c:pt idx="38">
                  <c:v>45352</c:v>
                </c:pt>
                <c:pt idx="39">
                  <c:v>45352</c:v>
                </c:pt>
                <c:pt idx="40">
                  <c:v>43831</c:v>
                </c:pt>
                <c:pt idx="41">
                  <c:v>0</c:v>
                </c:pt>
                <c:pt idx="42">
                  <c:v>0</c:v>
                </c:pt>
                <c:pt idx="43">
                  <c:v>0</c:v>
                </c:pt>
                <c:pt idx="44">
                  <c:v>0</c:v>
                </c:pt>
                <c:pt idx="45">
                  <c:v>0</c:v>
                </c:pt>
                <c:pt idx="46">
                  <c:v>0</c:v>
                </c:pt>
                <c:pt idx="47">
                  <c:v>44743</c:v>
                </c:pt>
                <c:pt idx="48">
                  <c:v>44562</c:v>
                </c:pt>
                <c:pt idx="49">
                  <c:v>0</c:v>
                </c:pt>
                <c:pt idx="50">
                  <c:v>0</c:v>
                </c:pt>
                <c:pt idx="51">
                  <c:v>44562</c:v>
                </c:pt>
                <c:pt idx="52">
                  <c:v>44197</c:v>
                </c:pt>
                <c:pt idx="53">
                  <c:v>2023</c:v>
                </c:pt>
                <c:pt idx="54">
                  <c:v>0</c:v>
                </c:pt>
                <c:pt idx="55">
                  <c:v>0</c:v>
                </c:pt>
                <c:pt idx="56">
                  <c:v>43831</c:v>
                </c:pt>
                <c:pt idx="57">
                  <c:v>43831</c:v>
                </c:pt>
                <c:pt idx="58">
                  <c:v>43831</c:v>
                </c:pt>
              </c:numCache>
            </c:numRef>
          </c:val>
          <c:extLst>
            <c:ext xmlns:c16="http://schemas.microsoft.com/office/drawing/2014/chart" uri="{C3380CC4-5D6E-409C-BE32-E72D297353CC}">
              <c16:uniqueId val="{00000000-5679-4B41-8B98-7E5E4B5D24F5}"/>
            </c:ext>
          </c:extLst>
        </c:ser>
        <c:ser>
          <c:idx val="1"/>
          <c:order val="1"/>
          <c:spPr>
            <a:solidFill>
              <a:schemeClr val="accent2"/>
            </a:solidFill>
            <a:ln>
              <a:noFill/>
            </a:ln>
            <a:effectLst/>
          </c:spPr>
          <c:invertIfNegative val="0"/>
          <c:cat>
            <c:strRef>
              <c:f>Activités!$C$2:$C$60</c:f>
              <c:strCache>
                <c:ptCount val="59"/>
                <c:pt idx="0">
                  <c:v>CMU1 - Quantifier les relations nappes-rivières et évaluer l'impact des prélèvements en eaux souterraines</c:v>
                </c:pt>
                <c:pt idx="1">
                  <c:v>CMU2 - Etudier la qualité sur le bassin du Midour</c:v>
                </c:pt>
                <c:pt idx="2">
                  <c:v>CMU3 - Améliorer le suivi hydrométrique du Ludon</c:v>
                </c:pt>
                <c:pt idx="3">
                  <c:v>CMU4 - Evaluer l'état d'envasement des ouvrages de stockage d'eau et les actions d'aménagement pour limiter l'érosion</c:v>
                </c:pt>
                <c:pt idx="4">
                  <c:v>CMU5 - Connaître les besoins culturaux d'irrigation par campagne et la répartition de la ressource associée</c:v>
                </c:pt>
                <c:pt idx="5">
                  <c:v>CMU6 - Expertiser les réseaux collectifs d'irrigation à moderniser</c:v>
                </c:pt>
                <c:pt idx="6">
                  <c:v>CMU7 - Recenser et inventorier le patrimoine naturel et les éléments paysagers à protéger</c:v>
                </c:pt>
                <c:pt idx="7">
                  <c:v>AUM1a : Mettre en place un groupe de travail sur le développement de filières durables sur le territoire et alentours</c:v>
                </c:pt>
                <c:pt idx="8">
                  <c:v>AUM1b : Etude de faisabilité : redynamiser l'élevage en pâturage sur les têtes de bassins et valoriser les systèmes agropastoraux</c:v>
                </c:pt>
                <c:pt idx="9">
                  <c:v>AUM1c : Etude de faisabilité : filières de valorisation des intercultures, des pratiques de conservation des sols et d'agroforesterie</c:v>
                </c:pt>
                <c:pt idx="10">
                  <c:v>AUM1d : Etudier les débouchés en agriculture biologique</c:v>
                </c:pt>
                <c:pt idx="11">
                  <c:v>AUM2a : Mettre en place et suivre des sites expérimentaux</c:v>
                </c:pt>
                <c:pt idx="12">
                  <c:v>AUM2b : Instituer des groupes de travail avec des agriculteurs basés sur les sites expérimentaux</c:v>
                </c:pt>
                <c:pt idx="13">
                  <c:v>AUM2c : Développer des réseaux d'agriculteurs sur le bassin du Midour</c:v>
                </c:pt>
                <c:pt idx="14">
                  <c:v>AUM2d : Instituer des groupes de travail avec les techniciens agricoles</c:v>
                </c:pt>
                <c:pt idx="15">
                  <c:v>AUM2e : Instaurer une formation continue avec des interventions d'experts à destination de la profession agricole</c:v>
                </c:pt>
                <c:pt idx="16">
                  <c:v>AUM3a : Mettre en place et suivre des sites expérimentaux</c:v>
                </c:pt>
                <c:pt idx="17">
                  <c:v>AUM3b : Instituer des groupes de travail avec des agriculteurs basés sur les sites expérimentaux</c:v>
                </c:pt>
                <c:pt idx="18">
                  <c:v>AUM4a : Instituer un groupe de travail avec les acteurs du territoire : arbres, haies champêtres, ripisylves</c:v>
                </c:pt>
                <c:pt idx="19">
                  <c:v>AUM4b : Instituer un groupe de travail avec les acteurs du territoire : espaces semi-naturels et milieux humides</c:v>
                </c:pt>
                <c:pt idx="20">
                  <c:v>AUM4c : Aménager le bassin versant des plans d'eau pour limiter l'érosion et leur envasement</c:v>
                </c:pt>
                <c:pt idx="21">
                  <c:v>OGRM-1a : Poursuivre la mise en conformité des retenues individuelles</c:v>
                </c:pt>
                <c:pt idx="22">
                  <c:v>OGRM-1b : Travailler à la valorisation des retenues sans usage</c:v>
                </c:pt>
                <c:pt idx="23">
                  <c:v>OGRM-1c : Reconquérir la capacité de stockage des plans d'eau</c:v>
                </c:pt>
                <c:pt idx="24">
                  <c:v>OGRM-1d : Intégrer les prélèvements en nappes influençant les cours d'eau dans la gestion</c:v>
                </c:pt>
                <c:pt idx="25">
                  <c:v>OGRM-2a : Systématiser la transmission d'informations entre irrigants et gestionnaire</c:v>
                </c:pt>
                <c:pt idx="26">
                  <c:v>OGRM-2b : Equiper les irrigants en cours d'eau avec des compteurs communicants</c:v>
                </c:pt>
                <c:pt idx="27">
                  <c:v>OGRM-2c : Mettre en œuvre des doubles valeurs de débits consignes aux stations de gestion</c:v>
                </c:pt>
                <c:pt idx="28">
                  <c:v>OGRM-2d : Continuer et valoriser la gestion anticipée des tours d'eau sur le territoire</c:v>
                </c:pt>
                <c:pt idx="29">
                  <c:v>OGRM-3a : Mettre en place et suivre des sites expérimentaux</c:v>
                </c:pt>
                <c:pt idx="30">
                  <c:v>OGRM-3b : Instituer des groupes de travail et des formations avec des agriculteurs</c:v>
                </c:pt>
                <c:pt idx="31">
                  <c:v>OGRM-3c : Acquisition de systèmes de gestion et d'outils d'aide à la décision en irrigation</c:v>
                </c:pt>
                <c:pt idx="32">
                  <c:v>OGRM-3d : Acquisition de matériels d'irrigation hydro-performants</c:v>
                </c:pt>
                <c:pt idx="33">
                  <c:v>OGRM-4a : Réaliser des chantiers collectifs pour la mise aux normes de l'ANC</c:v>
                </c:pt>
                <c:pt idx="34">
                  <c:v>OGRM-4b : Créer des milieux humides à vocation épuratoire en sortie de station de traitements des eaux usées</c:v>
                </c:pt>
                <c:pt idx="35">
                  <c:v>OGRM-4c : Créer des zones tampons en sortie de réseaux de drainage agricole</c:v>
                </c:pt>
                <c:pt idx="36">
                  <c:v>OGRM-5a : Affiner les zones à prioriser et les actions à réaliser</c:v>
                </c:pt>
                <c:pt idx="37">
                  <c:v>OGRM-5b : Mettre en place des zones pilotes sur le territoire</c:v>
                </c:pt>
                <c:pt idx="38">
                  <c:v>OGRM-5c : Définir les techniques et les outils adaptés pour une restauration à plus grande échelle</c:v>
                </c:pt>
                <c:pt idx="39">
                  <c:v>OGRM-5d : Travailler à l'effacement des seuils de pompage en rivière</c:v>
                </c:pt>
                <c:pt idx="40">
                  <c:v>MRC-1a : Valoriser les eaux de consommation : STEU de Conte, Nogaro et Villeneuve de Marsan</c:v>
                </c:pt>
                <c:pt idx="41">
                  <c:v>MRC-1b : Sensibiliser les industriels sur les possibilités de recyclage de leurs eaux de process</c:v>
                </c:pt>
                <c:pt idx="42">
                  <c:v>MRC-2a : Mettre en place des pompages complémentaires hivernaux pour les RSE de Maribot, Lapeyrie, Charros et Arthez - Axe Midour</c:v>
                </c:pt>
                <c:pt idx="43">
                  <c:v>MRC-2b : Rehausser les RSE de Maribot et Lapeyrie et créer une (des) retenue(s) déconnectée(s) de substitution - Axe Midour</c:v>
                </c:pt>
                <c:pt idx="44">
                  <c:v>MRC-2c : Connecter les réseaux d'irrigation aux ouvrages de stockage collectifs dans la mesure du possible - Axe Midour</c:v>
                </c:pt>
                <c:pt idx="45">
                  <c:v>MRC-2d : Superviser l'optimisation du réservoir de Saint-Gein et la connexion directe des irrigants concernés à cet ouvrage - Axe Ludon</c:v>
                </c:pt>
                <c:pt idx="46">
                  <c:v>MRC-2e : Etudier la nécessité de créer une retenue déconnectée de substitution sur le Lusson</c:v>
                </c:pt>
                <c:pt idx="47">
                  <c:v>ASV-1a : Appuyer individuellement les agriculteurs dans leur démarche de progrès : ATI</c:v>
                </c:pt>
                <c:pt idx="48">
                  <c:v>ASV-1b : Appuyer collectivement les agriculteurs dans leur démarche de progrès : GT, formations, journées d'échange</c:v>
                </c:pt>
                <c:pt idx="49">
                  <c:v>ASV-1c : Mener des expérimentations</c:v>
                </c:pt>
                <c:pt idx="50">
                  <c:v>ASV-1d : Organiser l'information et la formation pour les conseillers agricoles</c:v>
                </c:pt>
                <c:pt idx="51">
                  <c:v>ASV-1e : Mobiliser les mesures agro-environnementales et climatiques</c:v>
                </c:pt>
                <c:pt idx="52">
                  <c:v>ASV-1f : Rechercher et construire de nouvelles mesures d'aide pour les agriculteurs</c:v>
                </c:pt>
                <c:pt idx="53">
                  <c:v>ASV-2a : Développer des pratiques alternatives pour la gestion des paysages à l'échelle des collectivités</c:v>
                </c:pt>
                <c:pt idx="54">
                  <c:v>ASV-2b : Développer des pratiques alternatives pour la gestion de l'eau à l'échelle des collectivités</c:v>
                </c:pt>
                <c:pt idx="55">
                  <c:v>ASV-3a : Elaborer un plan d'information, de sensibilisation et de valorisation</c:v>
                </c:pt>
                <c:pt idx="56">
                  <c:v>GOUV-1 : Maintenir la gouvernance du projet de territoire et la mobilisation des instances</c:v>
                </c:pt>
                <c:pt idx="57">
                  <c:v>GOUV-2 : Animer et coordonner le projet de territoire</c:v>
                </c:pt>
                <c:pt idx="58">
                  <c:v>GOUV-3 : Elaborer un tableau de bord pour suivre la mise en œuvre du projet de territoire</c:v>
                </c:pt>
              </c:strCache>
            </c:strRef>
          </c:cat>
          <c:val>
            <c:numRef>
              <c:f>Activités!$H$2:$H$60</c:f>
              <c:numCache>
                <c:formatCode>General</c:formatCode>
                <c:ptCount val="59"/>
                <c:pt idx="0">
                  <c:v>0</c:v>
                </c:pt>
                <c:pt idx="1">
                  <c:v>2190</c:v>
                </c:pt>
                <c:pt idx="2">
                  <c:v>1300</c:v>
                </c:pt>
                <c:pt idx="3">
                  <c:v>2190</c:v>
                </c:pt>
                <c:pt idx="4">
                  <c:v>2191</c:v>
                </c:pt>
                <c:pt idx="5">
                  <c:v>304</c:v>
                </c:pt>
                <c:pt idx="6">
                  <c:v>485</c:v>
                </c:pt>
                <c:pt idx="7">
                  <c:v>0</c:v>
                </c:pt>
                <c:pt idx="8">
                  <c:v>914</c:v>
                </c:pt>
                <c:pt idx="9">
                  <c:v>1825</c:v>
                </c:pt>
                <c:pt idx="10">
                  <c:v>1095</c:v>
                </c:pt>
                <c:pt idx="11">
                  <c:v>2071</c:v>
                </c:pt>
                <c:pt idx="12">
                  <c:v>-45078</c:v>
                </c:pt>
                <c:pt idx="13">
                  <c:v>0</c:v>
                </c:pt>
                <c:pt idx="14">
                  <c:v>0</c:v>
                </c:pt>
                <c:pt idx="15">
                  <c:v>0</c:v>
                </c:pt>
                <c:pt idx="16">
                  <c:v>0</c:v>
                </c:pt>
                <c:pt idx="17">
                  <c:v>0</c:v>
                </c:pt>
                <c:pt idx="18">
                  <c:v>0</c:v>
                </c:pt>
                <c:pt idx="19">
                  <c:v>0</c:v>
                </c:pt>
                <c:pt idx="20">
                  <c:v>305</c:v>
                </c:pt>
                <c:pt idx="21">
                  <c:v>2556</c:v>
                </c:pt>
                <c:pt idx="22">
                  <c:v>1110</c:v>
                </c:pt>
                <c:pt idx="23">
                  <c:v>0</c:v>
                </c:pt>
                <c:pt idx="24">
                  <c:v>0</c:v>
                </c:pt>
                <c:pt idx="25">
                  <c:v>0</c:v>
                </c:pt>
                <c:pt idx="26">
                  <c:v>3287</c:v>
                </c:pt>
                <c:pt idx="27">
                  <c:v>0</c:v>
                </c:pt>
                <c:pt idx="28">
                  <c:v>2556</c:v>
                </c:pt>
                <c:pt idx="29">
                  <c:v>0</c:v>
                </c:pt>
                <c:pt idx="30">
                  <c:v>0</c:v>
                </c:pt>
                <c:pt idx="31">
                  <c:v>1003</c:v>
                </c:pt>
                <c:pt idx="32">
                  <c:v>1003</c:v>
                </c:pt>
                <c:pt idx="33">
                  <c:v>0</c:v>
                </c:pt>
                <c:pt idx="34">
                  <c:v>0</c:v>
                </c:pt>
                <c:pt idx="35">
                  <c:v>0</c:v>
                </c:pt>
                <c:pt idx="36">
                  <c:v>305</c:v>
                </c:pt>
                <c:pt idx="37">
                  <c:v>305</c:v>
                </c:pt>
                <c:pt idx="38">
                  <c:v>305</c:v>
                </c:pt>
                <c:pt idx="39">
                  <c:v>1766</c:v>
                </c:pt>
                <c:pt idx="40">
                  <c:v>3287</c:v>
                </c:pt>
                <c:pt idx="41">
                  <c:v>0</c:v>
                </c:pt>
                <c:pt idx="42">
                  <c:v>0</c:v>
                </c:pt>
                <c:pt idx="43">
                  <c:v>0</c:v>
                </c:pt>
                <c:pt idx="44">
                  <c:v>0</c:v>
                </c:pt>
                <c:pt idx="45">
                  <c:v>0</c:v>
                </c:pt>
                <c:pt idx="46">
                  <c:v>0</c:v>
                </c:pt>
                <c:pt idx="47">
                  <c:v>183</c:v>
                </c:pt>
                <c:pt idx="48">
                  <c:v>364</c:v>
                </c:pt>
                <c:pt idx="49">
                  <c:v>0</c:v>
                </c:pt>
                <c:pt idx="50">
                  <c:v>0</c:v>
                </c:pt>
                <c:pt idx="51">
                  <c:v>2556</c:v>
                </c:pt>
                <c:pt idx="52">
                  <c:v>2921</c:v>
                </c:pt>
                <c:pt idx="53">
                  <c:v>-2023</c:v>
                </c:pt>
                <c:pt idx="54">
                  <c:v>0</c:v>
                </c:pt>
                <c:pt idx="55">
                  <c:v>0</c:v>
                </c:pt>
                <c:pt idx="56">
                  <c:v>3287</c:v>
                </c:pt>
                <c:pt idx="57">
                  <c:v>3287</c:v>
                </c:pt>
                <c:pt idx="58">
                  <c:v>3287</c:v>
                </c:pt>
              </c:numCache>
            </c:numRef>
          </c:val>
          <c:extLst>
            <c:ext xmlns:c16="http://schemas.microsoft.com/office/drawing/2014/chart" uri="{C3380CC4-5D6E-409C-BE32-E72D297353CC}">
              <c16:uniqueId val="{00000001-5679-4B41-8B98-7E5E4B5D24F5}"/>
            </c:ext>
          </c:extLst>
        </c:ser>
        <c:dLbls>
          <c:showLegendKey val="0"/>
          <c:showVal val="0"/>
          <c:showCatName val="0"/>
          <c:showSerName val="0"/>
          <c:showPercent val="0"/>
          <c:showBubbleSize val="0"/>
        </c:dLbls>
        <c:gapWidth val="219"/>
        <c:overlap val="100"/>
        <c:axId val="1780742479"/>
        <c:axId val="1780742959"/>
      </c:barChart>
      <c:catAx>
        <c:axId val="1780742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b" anchorCtr="0"/>
          <a:lstStyle/>
          <a:p>
            <a:pPr>
              <a:defRPr sz="400" b="0" i="0" u="none" strike="noStrike" kern="1200" baseline="0">
                <a:solidFill>
                  <a:schemeClr val="tx1">
                    <a:lumMod val="65000"/>
                    <a:lumOff val="35000"/>
                  </a:schemeClr>
                </a:solidFill>
                <a:latin typeface="+mn-lt"/>
                <a:ea typeface="+mn-ea"/>
                <a:cs typeface="+mn-cs"/>
              </a:defRPr>
            </a:pPr>
            <a:endParaRPr lang="fr-FR"/>
          </a:p>
        </c:txPr>
        <c:crossAx val="1780742959"/>
        <c:crosses val="autoZero"/>
        <c:auto val="1"/>
        <c:lblAlgn val="l"/>
        <c:lblOffset val="100"/>
        <c:noMultiLvlLbl val="1"/>
      </c:catAx>
      <c:valAx>
        <c:axId val="1780742959"/>
        <c:scaling>
          <c:orientation val="minMax"/>
          <c:max val="47118"/>
          <c:min val="44105"/>
        </c:scaling>
        <c:delete val="0"/>
        <c:axPos val="t"/>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17807424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8BC485E-EAF1-4586-A7E3-559D74872078}">
  <sheetPr codeName="Graphique2"/>
  <sheetViews>
    <sheetView zoomScale="11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160020</xdr:colOff>
      <xdr:row>0</xdr:row>
      <xdr:rowOff>0</xdr:rowOff>
    </xdr:from>
    <xdr:to>
      <xdr:col>4</xdr:col>
      <xdr:colOff>701040</xdr:colOff>
      <xdr:row>1</xdr:row>
      <xdr:rowOff>118628</xdr:rowOff>
    </xdr:to>
    <xdr:pic>
      <xdr:nvPicPr>
        <xdr:cNvPr id="2" name="Image 1">
          <a:extLst>
            <a:ext uri="{FF2B5EF4-FFF2-40B4-BE49-F238E27FC236}">
              <a16:creationId xmlns:a16="http://schemas.microsoft.com/office/drawing/2014/main" id="{0AB22D3F-4DC8-4045-B366-0B54981DAB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2160" y="0"/>
          <a:ext cx="1905000" cy="362468"/>
        </a:xfrm>
        <a:prstGeom prst="rect">
          <a:avLst/>
        </a:prstGeom>
      </xdr:spPr>
    </xdr:pic>
    <xdr:clientData/>
  </xdr:twoCellAnchor>
  <xdr:twoCellAnchor editAs="oneCell">
    <xdr:from>
      <xdr:col>5</xdr:col>
      <xdr:colOff>88898</xdr:colOff>
      <xdr:row>0</xdr:row>
      <xdr:rowOff>39479</xdr:rowOff>
    </xdr:from>
    <xdr:to>
      <xdr:col>6</xdr:col>
      <xdr:colOff>735751</xdr:colOff>
      <xdr:row>1</xdr:row>
      <xdr:rowOff>91298</xdr:rowOff>
    </xdr:to>
    <xdr:pic>
      <xdr:nvPicPr>
        <xdr:cNvPr id="3" name="Image 2">
          <a:extLst>
            <a:ext uri="{FF2B5EF4-FFF2-40B4-BE49-F238E27FC236}">
              <a16:creationId xmlns:a16="http://schemas.microsoft.com/office/drawing/2014/main" id="{C4146131-27AB-4153-8E85-883BCCF394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65158" y="39479"/>
          <a:ext cx="1972733" cy="2956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1905000</xdr:colOff>
      <xdr:row>0</xdr:row>
      <xdr:rowOff>362468</xdr:rowOff>
    </xdr:to>
    <xdr:pic>
      <xdr:nvPicPr>
        <xdr:cNvPr id="2" name="Image 1">
          <a:extLst>
            <a:ext uri="{FF2B5EF4-FFF2-40B4-BE49-F238E27FC236}">
              <a16:creationId xmlns:a16="http://schemas.microsoft.com/office/drawing/2014/main" id="{871CEAAB-FA5C-4EE0-BDAE-95FA3FA76E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5" y="0"/>
          <a:ext cx="1905000" cy="362468"/>
        </a:xfrm>
        <a:prstGeom prst="rect">
          <a:avLst/>
        </a:prstGeom>
      </xdr:spPr>
    </xdr:pic>
    <xdr:clientData/>
  </xdr:twoCellAnchor>
  <xdr:twoCellAnchor editAs="oneCell">
    <xdr:from>
      <xdr:col>3</xdr:col>
      <xdr:colOff>355598</xdr:colOff>
      <xdr:row>0</xdr:row>
      <xdr:rowOff>39479</xdr:rowOff>
    </xdr:from>
    <xdr:to>
      <xdr:col>4</xdr:col>
      <xdr:colOff>270931</xdr:colOff>
      <xdr:row>0</xdr:row>
      <xdr:rowOff>335138</xdr:rowOff>
    </xdr:to>
    <xdr:pic>
      <xdr:nvPicPr>
        <xdr:cNvPr id="3" name="Image 2">
          <a:extLst>
            <a:ext uri="{FF2B5EF4-FFF2-40B4-BE49-F238E27FC236}">
              <a16:creationId xmlns:a16="http://schemas.microsoft.com/office/drawing/2014/main" id="{82F1C584-7430-4C38-A835-5E698B3B96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42123" y="39479"/>
          <a:ext cx="1972733" cy="2956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247650</xdr:colOff>
      <xdr:row>0</xdr:row>
      <xdr:rowOff>362468</xdr:rowOff>
    </xdr:to>
    <xdr:pic>
      <xdr:nvPicPr>
        <xdr:cNvPr id="2" name="Image 1">
          <a:extLst>
            <a:ext uri="{FF2B5EF4-FFF2-40B4-BE49-F238E27FC236}">
              <a16:creationId xmlns:a16="http://schemas.microsoft.com/office/drawing/2014/main" id="{56202F65-4757-4490-A70A-20FA5D497C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24775" y="0"/>
          <a:ext cx="1905000" cy="362468"/>
        </a:xfrm>
        <a:prstGeom prst="rect">
          <a:avLst/>
        </a:prstGeom>
      </xdr:spPr>
    </xdr:pic>
    <xdr:clientData/>
  </xdr:twoCellAnchor>
  <xdr:twoCellAnchor editAs="oneCell">
    <xdr:from>
      <xdr:col>3</xdr:col>
      <xdr:colOff>755648</xdr:colOff>
      <xdr:row>0</xdr:row>
      <xdr:rowOff>39479</xdr:rowOff>
    </xdr:from>
    <xdr:to>
      <xdr:col>4</xdr:col>
      <xdr:colOff>766231</xdr:colOff>
      <xdr:row>0</xdr:row>
      <xdr:rowOff>335138</xdr:rowOff>
    </xdr:to>
    <xdr:pic>
      <xdr:nvPicPr>
        <xdr:cNvPr id="3" name="Image 2">
          <a:extLst>
            <a:ext uri="{FF2B5EF4-FFF2-40B4-BE49-F238E27FC236}">
              <a16:creationId xmlns:a16="http://schemas.microsoft.com/office/drawing/2014/main" id="{1FFC239D-CFC5-457A-A148-AF86DEEC54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7773" y="39479"/>
          <a:ext cx="1972733" cy="29565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228604</xdr:colOff>
      <xdr:row>0</xdr:row>
      <xdr:rowOff>0</xdr:rowOff>
    </xdr:from>
    <xdr:to>
      <xdr:col>3</xdr:col>
      <xdr:colOff>76204</xdr:colOff>
      <xdr:row>0</xdr:row>
      <xdr:rowOff>362468</xdr:rowOff>
    </xdr:to>
    <xdr:pic>
      <xdr:nvPicPr>
        <xdr:cNvPr id="2" name="Image 1">
          <a:extLst>
            <a:ext uri="{FF2B5EF4-FFF2-40B4-BE49-F238E27FC236}">
              <a16:creationId xmlns:a16="http://schemas.microsoft.com/office/drawing/2014/main" id="{E3F36096-4ECA-4785-B723-AAC757E245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59090" y="0"/>
          <a:ext cx="1905000" cy="362468"/>
        </a:xfrm>
        <a:prstGeom prst="rect">
          <a:avLst/>
        </a:prstGeom>
      </xdr:spPr>
    </xdr:pic>
    <xdr:clientData/>
  </xdr:twoCellAnchor>
  <xdr:twoCellAnchor editAs="oneCell">
    <xdr:from>
      <xdr:col>3</xdr:col>
      <xdr:colOff>584202</xdr:colOff>
      <xdr:row>0</xdr:row>
      <xdr:rowOff>39479</xdr:rowOff>
    </xdr:from>
    <xdr:to>
      <xdr:col>4</xdr:col>
      <xdr:colOff>499535</xdr:colOff>
      <xdr:row>0</xdr:row>
      <xdr:rowOff>335138</xdr:rowOff>
    </xdr:to>
    <xdr:pic>
      <xdr:nvPicPr>
        <xdr:cNvPr id="3" name="Image 2">
          <a:extLst>
            <a:ext uri="{FF2B5EF4-FFF2-40B4-BE49-F238E27FC236}">
              <a16:creationId xmlns:a16="http://schemas.microsoft.com/office/drawing/2014/main" id="{FC534C15-87DA-4B80-A21B-AA78E56926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72088" y="39479"/>
          <a:ext cx="1972733" cy="29565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247650</xdr:colOff>
      <xdr:row>0</xdr:row>
      <xdr:rowOff>362468</xdr:rowOff>
    </xdr:to>
    <xdr:pic>
      <xdr:nvPicPr>
        <xdr:cNvPr id="2" name="Image 1">
          <a:extLst>
            <a:ext uri="{FF2B5EF4-FFF2-40B4-BE49-F238E27FC236}">
              <a16:creationId xmlns:a16="http://schemas.microsoft.com/office/drawing/2014/main" id="{97C53E67-B873-44BD-ADD2-DCDDB42FCF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05450" y="0"/>
          <a:ext cx="1905000" cy="362468"/>
        </a:xfrm>
        <a:prstGeom prst="rect">
          <a:avLst/>
        </a:prstGeom>
      </xdr:spPr>
    </xdr:pic>
    <xdr:clientData/>
  </xdr:twoCellAnchor>
  <xdr:twoCellAnchor editAs="oneCell">
    <xdr:from>
      <xdr:col>3</xdr:col>
      <xdr:colOff>755648</xdr:colOff>
      <xdr:row>0</xdr:row>
      <xdr:rowOff>39479</xdr:rowOff>
    </xdr:from>
    <xdr:to>
      <xdr:col>4</xdr:col>
      <xdr:colOff>1061506</xdr:colOff>
      <xdr:row>0</xdr:row>
      <xdr:rowOff>335138</xdr:rowOff>
    </xdr:to>
    <xdr:pic>
      <xdr:nvPicPr>
        <xdr:cNvPr id="3" name="Image 2">
          <a:extLst>
            <a:ext uri="{FF2B5EF4-FFF2-40B4-BE49-F238E27FC236}">
              <a16:creationId xmlns:a16="http://schemas.microsoft.com/office/drawing/2014/main" id="{15B7AB1E-35CC-4096-93AC-923E8C9FA9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18448" y="39479"/>
          <a:ext cx="1972733" cy="29565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1905000</xdr:colOff>
      <xdr:row>0</xdr:row>
      <xdr:rowOff>362468</xdr:rowOff>
    </xdr:to>
    <xdr:pic>
      <xdr:nvPicPr>
        <xdr:cNvPr id="2" name="Image 1">
          <a:extLst>
            <a:ext uri="{FF2B5EF4-FFF2-40B4-BE49-F238E27FC236}">
              <a16:creationId xmlns:a16="http://schemas.microsoft.com/office/drawing/2014/main" id="{50F585A0-5F68-4692-88DD-FA143388A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19600" y="0"/>
          <a:ext cx="1905000" cy="362468"/>
        </a:xfrm>
        <a:prstGeom prst="rect">
          <a:avLst/>
        </a:prstGeom>
      </xdr:spPr>
    </xdr:pic>
    <xdr:clientData/>
  </xdr:twoCellAnchor>
  <xdr:twoCellAnchor editAs="oneCell">
    <xdr:from>
      <xdr:col>3</xdr:col>
      <xdr:colOff>355598</xdr:colOff>
      <xdr:row>0</xdr:row>
      <xdr:rowOff>39479</xdr:rowOff>
    </xdr:from>
    <xdr:to>
      <xdr:col>4</xdr:col>
      <xdr:colOff>270931</xdr:colOff>
      <xdr:row>0</xdr:row>
      <xdr:rowOff>335138</xdr:rowOff>
    </xdr:to>
    <xdr:pic>
      <xdr:nvPicPr>
        <xdr:cNvPr id="3" name="Image 2">
          <a:extLst>
            <a:ext uri="{FF2B5EF4-FFF2-40B4-BE49-F238E27FC236}">
              <a16:creationId xmlns:a16="http://schemas.microsoft.com/office/drawing/2014/main" id="{EE3D3C4D-D36A-4FCB-AF8B-F9A7672BEE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32598" y="39479"/>
          <a:ext cx="1972733" cy="29565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absoluteAnchor>
    <xdr:pos x="0" y="0"/>
    <xdr:ext cx="11611841" cy="7576705"/>
    <xdr:graphicFrame macro="">
      <xdr:nvGraphicFramePr>
        <xdr:cNvPr id="2" name="Graphique 1">
          <a:extLst>
            <a:ext uri="{FF2B5EF4-FFF2-40B4-BE49-F238E27FC236}">
              <a16:creationId xmlns:a16="http://schemas.microsoft.com/office/drawing/2014/main" id="{7E87F2D9-37B8-5631-41C9-37A4D94D839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twoCellAnchor editAs="oneCell">
    <xdr:from>
      <xdr:col>0</xdr:col>
      <xdr:colOff>741045</xdr:colOff>
      <xdr:row>0</xdr:row>
      <xdr:rowOff>169918</xdr:rowOff>
    </xdr:from>
    <xdr:to>
      <xdr:col>16</xdr:col>
      <xdr:colOff>2382</xdr:colOff>
      <xdr:row>30</xdr:row>
      <xdr:rowOff>163197</xdr:rowOff>
    </xdr:to>
    <xdr:pic>
      <xdr:nvPicPr>
        <xdr:cNvPr id="2" name="Image 1">
          <a:extLst>
            <a:ext uri="{FF2B5EF4-FFF2-40B4-BE49-F238E27FC236}">
              <a16:creationId xmlns:a16="http://schemas.microsoft.com/office/drawing/2014/main" id="{884DB828-C733-427D-B844-3845F19001D5}"/>
            </a:ext>
          </a:extLst>
        </xdr:cNvPr>
        <xdr:cNvPicPr>
          <a:picLocks noChangeAspect="1"/>
        </xdr:cNvPicPr>
      </xdr:nvPicPr>
      <xdr:blipFill rotWithShape="1">
        <a:blip xmlns:r="http://schemas.openxmlformats.org/officeDocument/2006/relationships" r:embed="rId1"/>
        <a:srcRect l="11953" t="16885" r="56847" b="14420"/>
        <a:stretch/>
      </xdr:blipFill>
      <xdr:spPr>
        <a:xfrm>
          <a:off x="741045" y="169918"/>
          <a:ext cx="11820050" cy="64131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1905000</xdr:colOff>
      <xdr:row>0</xdr:row>
      <xdr:rowOff>362468</xdr:rowOff>
    </xdr:to>
    <xdr:pic>
      <xdr:nvPicPr>
        <xdr:cNvPr id="2" name="Image 1">
          <a:extLst>
            <a:ext uri="{FF2B5EF4-FFF2-40B4-BE49-F238E27FC236}">
              <a16:creationId xmlns:a16="http://schemas.microsoft.com/office/drawing/2014/main" id="{1A5BFE0A-823E-4EA2-B5DF-9F7B5FF152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0" y="0"/>
          <a:ext cx="1905000" cy="362468"/>
        </a:xfrm>
        <a:prstGeom prst="rect">
          <a:avLst/>
        </a:prstGeom>
      </xdr:spPr>
    </xdr:pic>
    <xdr:clientData/>
  </xdr:twoCellAnchor>
  <xdr:twoCellAnchor editAs="oneCell">
    <xdr:from>
      <xdr:col>2</xdr:col>
      <xdr:colOff>5803898</xdr:colOff>
      <xdr:row>0</xdr:row>
      <xdr:rowOff>39479</xdr:rowOff>
    </xdr:from>
    <xdr:to>
      <xdr:col>2</xdr:col>
      <xdr:colOff>7776631</xdr:colOff>
      <xdr:row>0</xdr:row>
      <xdr:rowOff>335138</xdr:rowOff>
    </xdr:to>
    <xdr:pic>
      <xdr:nvPicPr>
        <xdr:cNvPr id="3" name="Image 2">
          <a:extLst>
            <a:ext uri="{FF2B5EF4-FFF2-40B4-BE49-F238E27FC236}">
              <a16:creationId xmlns:a16="http://schemas.microsoft.com/office/drawing/2014/main" id="{F4A2A261-6AF2-4E59-9ADB-AE93DDDB45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85048" y="39479"/>
          <a:ext cx="1972733" cy="2956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600075</xdr:colOff>
      <xdr:row>0</xdr:row>
      <xdr:rowOff>362468</xdr:rowOff>
    </xdr:to>
    <xdr:pic>
      <xdr:nvPicPr>
        <xdr:cNvPr id="2" name="Image 1">
          <a:extLst>
            <a:ext uri="{FF2B5EF4-FFF2-40B4-BE49-F238E27FC236}">
              <a16:creationId xmlns:a16="http://schemas.microsoft.com/office/drawing/2014/main" id="{1EE6C759-F668-4C9A-B37F-8B26B41420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19675" y="0"/>
          <a:ext cx="1905000" cy="362468"/>
        </a:xfrm>
        <a:prstGeom prst="rect">
          <a:avLst/>
        </a:prstGeom>
      </xdr:spPr>
    </xdr:pic>
    <xdr:clientData/>
  </xdr:twoCellAnchor>
  <xdr:twoCellAnchor editAs="oneCell">
    <xdr:from>
      <xdr:col>3</xdr:col>
      <xdr:colOff>1108073</xdr:colOff>
      <xdr:row>0</xdr:row>
      <xdr:rowOff>39479</xdr:rowOff>
    </xdr:from>
    <xdr:to>
      <xdr:col>5</xdr:col>
      <xdr:colOff>404281</xdr:colOff>
      <xdr:row>0</xdr:row>
      <xdr:rowOff>335138</xdr:rowOff>
    </xdr:to>
    <xdr:pic>
      <xdr:nvPicPr>
        <xdr:cNvPr id="3" name="Image 2">
          <a:extLst>
            <a:ext uri="{FF2B5EF4-FFF2-40B4-BE49-F238E27FC236}">
              <a16:creationId xmlns:a16="http://schemas.microsoft.com/office/drawing/2014/main" id="{DB959E58-BF8B-4172-AD2F-7E2708FDB3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32673" y="39479"/>
          <a:ext cx="1972733" cy="2956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326572</xdr:colOff>
      <xdr:row>0</xdr:row>
      <xdr:rowOff>362468</xdr:rowOff>
    </xdr:to>
    <xdr:pic>
      <xdr:nvPicPr>
        <xdr:cNvPr id="2" name="Image 1">
          <a:extLst>
            <a:ext uri="{FF2B5EF4-FFF2-40B4-BE49-F238E27FC236}">
              <a16:creationId xmlns:a16="http://schemas.microsoft.com/office/drawing/2014/main" id="{E079BA3C-F373-492C-9D51-37D126D74D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0486" y="0"/>
          <a:ext cx="1905000" cy="362468"/>
        </a:xfrm>
        <a:prstGeom prst="rect">
          <a:avLst/>
        </a:prstGeom>
      </xdr:spPr>
    </xdr:pic>
    <xdr:clientData/>
  </xdr:twoCellAnchor>
  <xdr:twoCellAnchor editAs="oneCell">
    <xdr:from>
      <xdr:col>3</xdr:col>
      <xdr:colOff>834570</xdr:colOff>
      <xdr:row>0</xdr:row>
      <xdr:rowOff>39479</xdr:rowOff>
    </xdr:from>
    <xdr:to>
      <xdr:col>4</xdr:col>
      <xdr:colOff>358017</xdr:colOff>
      <xdr:row>0</xdr:row>
      <xdr:rowOff>335138</xdr:rowOff>
    </xdr:to>
    <xdr:pic>
      <xdr:nvPicPr>
        <xdr:cNvPr id="3" name="Image 2">
          <a:extLst>
            <a:ext uri="{FF2B5EF4-FFF2-40B4-BE49-F238E27FC236}">
              <a16:creationId xmlns:a16="http://schemas.microsoft.com/office/drawing/2014/main" id="{21D02BF9-57E3-4763-99CD-B33B1E124C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43484" y="39479"/>
          <a:ext cx="1972733" cy="2956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536121</xdr:colOff>
      <xdr:row>0</xdr:row>
      <xdr:rowOff>362468</xdr:rowOff>
    </xdr:to>
    <xdr:pic>
      <xdr:nvPicPr>
        <xdr:cNvPr id="2" name="Image 1">
          <a:extLst>
            <a:ext uri="{FF2B5EF4-FFF2-40B4-BE49-F238E27FC236}">
              <a16:creationId xmlns:a16="http://schemas.microsoft.com/office/drawing/2014/main" id="{787859DE-EE4C-4C49-933C-B4B752628A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28857" y="0"/>
          <a:ext cx="1905000" cy="362468"/>
        </a:xfrm>
        <a:prstGeom prst="rect">
          <a:avLst/>
        </a:prstGeom>
      </xdr:spPr>
    </xdr:pic>
    <xdr:clientData/>
  </xdr:twoCellAnchor>
  <xdr:twoCellAnchor editAs="oneCell">
    <xdr:from>
      <xdr:col>3</xdr:col>
      <xdr:colOff>758369</xdr:colOff>
      <xdr:row>0</xdr:row>
      <xdr:rowOff>39479</xdr:rowOff>
    </xdr:from>
    <xdr:to>
      <xdr:col>5</xdr:col>
      <xdr:colOff>17838</xdr:colOff>
      <xdr:row>0</xdr:row>
      <xdr:rowOff>335138</xdr:rowOff>
    </xdr:to>
    <xdr:pic>
      <xdr:nvPicPr>
        <xdr:cNvPr id="3" name="Image 2">
          <a:extLst>
            <a:ext uri="{FF2B5EF4-FFF2-40B4-BE49-F238E27FC236}">
              <a16:creationId xmlns:a16="http://schemas.microsoft.com/office/drawing/2014/main" id="{D63F326D-3664-4BDC-9954-BFFC530BBF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41855" y="39479"/>
          <a:ext cx="1972733" cy="2956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1905000</xdr:colOff>
      <xdr:row>0</xdr:row>
      <xdr:rowOff>362468</xdr:rowOff>
    </xdr:to>
    <xdr:pic>
      <xdr:nvPicPr>
        <xdr:cNvPr id="2" name="Image 1">
          <a:extLst>
            <a:ext uri="{FF2B5EF4-FFF2-40B4-BE49-F238E27FC236}">
              <a16:creationId xmlns:a16="http://schemas.microsoft.com/office/drawing/2014/main" id="{A8BD08F5-73D7-41BD-9E91-231401E8C3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0486" y="0"/>
          <a:ext cx="1905000" cy="362468"/>
        </a:xfrm>
        <a:prstGeom prst="rect">
          <a:avLst/>
        </a:prstGeom>
      </xdr:spPr>
    </xdr:pic>
    <xdr:clientData/>
  </xdr:twoCellAnchor>
  <xdr:twoCellAnchor editAs="oneCell">
    <xdr:from>
      <xdr:col>3</xdr:col>
      <xdr:colOff>355598</xdr:colOff>
      <xdr:row>0</xdr:row>
      <xdr:rowOff>39479</xdr:rowOff>
    </xdr:from>
    <xdr:to>
      <xdr:col>4</xdr:col>
      <xdr:colOff>270931</xdr:colOff>
      <xdr:row>0</xdr:row>
      <xdr:rowOff>335138</xdr:rowOff>
    </xdr:to>
    <xdr:pic>
      <xdr:nvPicPr>
        <xdr:cNvPr id="3" name="Image 2">
          <a:extLst>
            <a:ext uri="{FF2B5EF4-FFF2-40B4-BE49-F238E27FC236}">
              <a16:creationId xmlns:a16="http://schemas.microsoft.com/office/drawing/2014/main" id="{A7DC02DA-3A9B-4AC1-B9A3-3553168B2E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43484" y="39479"/>
          <a:ext cx="1972733" cy="2956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247650</xdr:colOff>
      <xdr:row>0</xdr:row>
      <xdr:rowOff>362468</xdr:rowOff>
    </xdr:to>
    <xdr:pic>
      <xdr:nvPicPr>
        <xdr:cNvPr id="2" name="Image 1">
          <a:extLst>
            <a:ext uri="{FF2B5EF4-FFF2-40B4-BE49-F238E27FC236}">
              <a16:creationId xmlns:a16="http://schemas.microsoft.com/office/drawing/2014/main" id="{C7FE7957-BF24-4E35-8B97-C52B0D2EFF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24775" y="0"/>
          <a:ext cx="1905000" cy="362468"/>
        </a:xfrm>
        <a:prstGeom prst="rect">
          <a:avLst/>
        </a:prstGeom>
      </xdr:spPr>
    </xdr:pic>
    <xdr:clientData/>
  </xdr:twoCellAnchor>
  <xdr:twoCellAnchor editAs="oneCell">
    <xdr:from>
      <xdr:col>3</xdr:col>
      <xdr:colOff>755648</xdr:colOff>
      <xdr:row>0</xdr:row>
      <xdr:rowOff>39479</xdr:rowOff>
    </xdr:from>
    <xdr:to>
      <xdr:col>4</xdr:col>
      <xdr:colOff>766231</xdr:colOff>
      <xdr:row>0</xdr:row>
      <xdr:rowOff>335138</xdr:rowOff>
    </xdr:to>
    <xdr:pic>
      <xdr:nvPicPr>
        <xdr:cNvPr id="3" name="Image 2">
          <a:extLst>
            <a:ext uri="{FF2B5EF4-FFF2-40B4-BE49-F238E27FC236}">
              <a16:creationId xmlns:a16="http://schemas.microsoft.com/office/drawing/2014/main" id="{C1202E13-1FC4-4708-A383-E7E00F4792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7773" y="39479"/>
          <a:ext cx="1972733" cy="2956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95250</xdr:colOff>
      <xdr:row>0</xdr:row>
      <xdr:rowOff>0</xdr:rowOff>
    </xdr:from>
    <xdr:to>
      <xdr:col>3</xdr:col>
      <xdr:colOff>2000250</xdr:colOff>
      <xdr:row>0</xdr:row>
      <xdr:rowOff>362468</xdr:rowOff>
    </xdr:to>
    <xdr:pic>
      <xdr:nvPicPr>
        <xdr:cNvPr id="2" name="Image 1">
          <a:extLst>
            <a:ext uri="{FF2B5EF4-FFF2-40B4-BE49-F238E27FC236}">
              <a16:creationId xmlns:a16="http://schemas.microsoft.com/office/drawing/2014/main" id="{18922533-A16D-4C5E-BED6-5E3DF55C2B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67425" y="0"/>
          <a:ext cx="1905000" cy="362468"/>
        </a:xfrm>
        <a:prstGeom prst="rect">
          <a:avLst/>
        </a:prstGeom>
      </xdr:spPr>
    </xdr:pic>
    <xdr:clientData/>
  </xdr:twoCellAnchor>
  <xdr:twoCellAnchor editAs="oneCell">
    <xdr:from>
      <xdr:col>4</xdr:col>
      <xdr:colOff>450848</xdr:colOff>
      <xdr:row>0</xdr:row>
      <xdr:rowOff>39479</xdr:rowOff>
    </xdr:from>
    <xdr:to>
      <xdr:col>5</xdr:col>
      <xdr:colOff>358561</xdr:colOff>
      <xdr:row>0</xdr:row>
      <xdr:rowOff>323708</xdr:rowOff>
    </xdr:to>
    <xdr:pic>
      <xdr:nvPicPr>
        <xdr:cNvPr id="3" name="Image 2">
          <a:extLst>
            <a:ext uri="{FF2B5EF4-FFF2-40B4-BE49-F238E27FC236}">
              <a16:creationId xmlns:a16="http://schemas.microsoft.com/office/drawing/2014/main" id="{279ED13A-AA8F-4B34-86D4-7FB6B4904F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80423" y="39479"/>
          <a:ext cx="1972733" cy="2956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247650</xdr:colOff>
      <xdr:row>0</xdr:row>
      <xdr:rowOff>362468</xdr:rowOff>
    </xdr:to>
    <xdr:pic>
      <xdr:nvPicPr>
        <xdr:cNvPr id="2" name="Image 1">
          <a:extLst>
            <a:ext uri="{FF2B5EF4-FFF2-40B4-BE49-F238E27FC236}">
              <a16:creationId xmlns:a16="http://schemas.microsoft.com/office/drawing/2014/main" id="{F57A3D0E-DCC7-40A6-B3CA-4290EFDF0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24775" y="0"/>
          <a:ext cx="1905000" cy="362468"/>
        </a:xfrm>
        <a:prstGeom prst="rect">
          <a:avLst/>
        </a:prstGeom>
      </xdr:spPr>
    </xdr:pic>
    <xdr:clientData/>
  </xdr:twoCellAnchor>
  <xdr:twoCellAnchor editAs="oneCell">
    <xdr:from>
      <xdr:col>3</xdr:col>
      <xdr:colOff>755648</xdr:colOff>
      <xdr:row>0</xdr:row>
      <xdr:rowOff>39479</xdr:rowOff>
    </xdr:from>
    <xdr:to>
      <xdr:col>4</xdr:col>
      <xdr:colOff>766231</xdr:colOff>
      <xdr:row>0</xdr:row>
      <xdr:rowOff>335138</xdr:rowOff>
    </xdr:to>
    <xdr:pic>
      <xdr:nvPicPr>
        <xdr:cNvPr id="3" name="Image 2">
          <a:extLst>
            <a:ext uri="{FF2B5EF4-FFF2-40B4-BE49-F238E27FC236}">
              <a16:creationId xmlns:a16="http://schemas.microsoft.com/office/drawing/2014/main" id="{47582EE6-742A-48C4-83EA-59A510DBD6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7773" y="39479"/>
          <a:ext cx="1972733" cy="2956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ia\PTGE_MIDOUR\3_MISE_EN_OEUVRE\ACTIONS\MAEC_(ASV1e)\MAECs_TB_PTGE_Midour.xlsx" TargetMode="External"/><Relationship Id="rId1" Type="http://schemas.openxmlformats.org/officeDocument/2006/relationships/externalLinkPath" Target="/ia/PTGE_MIDOUR/3_MISE_EN_OEUVRE/ACTIONS/MAEC_(ASV1e)/MAECs_TB_PTGE_Midou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ivi_2023"/>
      <sheetName val="Suivi_2024"/>
      <sheetName val="RECAP"/>
      <sheetName val="OC_HBV2"/>
      <sheetName val="OC_HBV3"/>
      <sheetName val="OC_VIT1"/>
      <sheetName val="OC_SDC1"/>
      <sheetName val="OC_COV2"/>
      <sheetName val="NA_FER2"/>
      <sheetName val="NA_EAU2"/>
      <sheetName val="NA_SDC2"/>
    </sheetNames>
    <sheetDataSet>
      <sheetData sheetId="0"/>
      <sheetData sheetId="1"/>
      <sheetData sheetId="2"/>
      <sheetData sheetId="3">
        <row r="16">
          <cell r="L16"/>
          <cell r="M16"/>
        </row>
        <row r="26">
          <cell r="J26">
            <v>1438.56</v>
          </cell>
          <cell r="K26">
            <v>932356.75</v>
          </cell>
        </row>
      </sheetData>
      <sheetData sheetId="4">
        <row r="15">
          <cell r="L15"/>
          <cell r="M15">
            <v>0</v>
          </cell>
        </row>
        <row r="19">
          <cell r="J19">
            <v>1032.2900000000002</v>
          </cell>
          <cell r="K19">
            <v>806783.90000000014</v>
          </cell>
        </row>
      </sheetData>
      <sheetData sheetId="5">
        <row r="9">
          <cell r="J9">
            <v>38.849999999999994</v>
          </cell>
          <cell r="K9">
            <v>61577.3</v>
          </cell>
          <cell r="L9">
            <v>0</v>
          </cell>
          <cell r="M9">
            <v>0</v>
          </cell>
        </row>
      </sheetData>
      <sheetData sheetId="6">
        <row r="10">
          <cell r="J10">
            <v>180.02</v>
          </cell>
          <cell r="K10">
            <v>50000</v>
          </cell>
          <cell r="L10">
            <v>0</v>
          </cell>
          <cell r="M10">
            <v>0</v>
          </cell>
        </row>
      </sheetData>
      <sheetData sheetId="7">
        <row r="8">
          <cell r="J8">
            <v>156.31</v>
          </cell>
          <cell r="K8">
            <v>100000</v>
          </cell>
          <cell r="L8">
            <v>180</v>
          </cell>
          <cell r="M8">
            <v>1.40679E-2</v>
          </cell>
        </row>
      </sheetData>
      <sheetData sheetId="8">
        <row r="8">
          <cell r="J8">
            <v>21.8</v>
          </cell>
          <cell r="K8">
            <v>14824</v>
          </cell>
          <cell r="L8">
            <v>0</v>
          </cell>
          <cell r="M8">
            <v>0</v>
          </cell>
        </row>
      </sheetData>
      <sheetData sheetId="9">
        <row r="8">
          <cell r="J8">
            <v>40</v>
          </cell>
          <cell r="K8">
            <v>42000</v>
          </cell>
          <cell r="L8">
            <v>0</v>
          </cell>
          <cell r="M8">
            <v>0</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CD408DFA-2599-4B33-AABB-92353ADC5073}">
  <we:reference id="wa200001095" version="1.0.0.4" store="fr-FR" storeType="OMEX"/>
  <we:alternateReferences>
    <we:reference id="wa200001095" version="1.0.0.4" store="wa200001095" storeType="OMEX"/>
  </we:alternateReferences>
  <we:properties>
    <we:property name="Office.AutoShowTaskpaneWithDocument" value="false"/>
    <we:property name="gantt_start" value="&quot;2024-04-26T00:00&quot;"/>
    <we:property name="version" value="&quot;2.0&quot;"/>
    <we:property name="gantt_zoom" value="0"/>
    <we:property name="progress_column" value="true"/>
    <we:property name="progress_gantt" value="true"/>
    <we:property name="critical_gantt" value="false"/>
    <we:property name="slack_gantt" value="false"/>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502A7-C841-488C-A09A-B56CE543E794}">
  <sheetPr codeName="Feuil1"/>
  <dimension ref="A1:J25"/>
  <sheetViews>
    <sheetView tabSelected="1" zoomScaleNormal="100" workbookViewId="0">
      <selection activeCell="B6" sqref="B6"/>
    </sheetView>
  </sheetViews>
  <sheetFormatPr baseColWidth="10" defaultRowHeight="15" x14ac:dyDescent="0.25"/>
  <cols>
    <col min="2" max="2" width="54.140625" bestFit="1" customWidth="1"/>
    <col min="3" max="3" width="17.28515625" customWidth="1"/>
    <col min="4" max="4" width="19.85546875" customWidth="1"/>
    <col min="5" max="5" width="16.28515625" bestFit="1" customWidth="1"/>
    <col min="6" max="6" width="19.28515625" bestFit="1" customWidth="1"/>
    <col min="7" max="7" width="19.28515625" customWidth="1"/>
    <col min="9" max="9" width="34.28515625" customWidth="1"/>
    <col min="10" max="10" width="15.28515625" bestFit="1" customWidth="1"/>
  </cols>
  <sheetData>
    <row r="1" spans="1:10" ht="19.5" x14ac:dyDescent="0.25">
      <c r="A1" s="5"/>
      <c r="B1" s="6" t="s">
        <v>97</v>
      </c>
      <c r="C1" s="202" t="s">
        <v>545</v>
      </c>
      <c r="D1" s="5"/>
      <c r="E1" s="5"/>
      <c r="F1" s="5"/>
      <c r="G1" s="5"/>
      <c r="H1" s="5"/>
      <c r="I1" s="5"/>
      <c r="J1" s="5"/>
    </row>
    <row r="2" spans="1:10" x14ac:dyDescent="0.25">
      <c r="A2" s="5" t="s">
        <v>89</v>
      </c>
      <c r="B2" s="5" t="s">
        <v>89</v>
      </c>
      <c r="C2" s="5" t="s">
        <v>89</v>
      </c>
      <c r="D2" s="5"/>
      <c r="E2" s="5"/>
      <c r="F2" s="5" t="s">
        <v>89</v>
      </c>
      <c r="G2" s="5"/>
      <c r="H2" s="5"/>
      <c r="I2" s="5" t="s">
        <v>89</v>
      </c>
      <c r="J2" s="5" t="s">
        <v>89</v>
      </c>
    </row>
    <row r="3" spans="1:10" ht="30" customHeight="1" x14ac:dyDescent="0.25">
      <c r="A3" s="20" t="s">
        <v>24</v>
      </c>
      <c r="B3" s="21" t="s">
        <v>23</v>
      </c>
      <c r="C3" s="85" t="s">
        <v>239</v>
      </c>
      <c r="D3" s="87" t="s">
        <v>240</v>
      </c>
      <c r="E3" s="86" t="s">
        <v>241</v>
      </c>
      <c r="F3" s="20" t="s">
        <v>0</v>
      </c>
      <c r="G3" s="20" t="s">
        <v>118</v>
      </c>
      <c r="H3" s="20" t="s">
        <v>119</v>
      </c>
      <c r="I3" s="20" t="s">
        <v>71</v>
      </c>
      <c r="J3" s="20" t="s">
        <v>16</v>
      </c>
    </row>
    <row r="4" spans="1:10" ht="30" customHeight="1" x14ac:dyDescent="0.25">
      <c r="A4" s="22" t="s">
        <v>99</v>
      </c>
      <c r="B4" s="29" t="s">
        <v>128</v>
      </c>
      <c r="C4" s="89">
        <f>COUNTIF(Activités!I2:I8,"Haute")</f>
        <v>0</v>
      </c>
      <c r="D4" s="90">
        <f>COUNTIF(Activités!I2:I8,"Moyenne")</f>
        <v>0</v>
      </c>
      <c r="E4" s="91">
        <f>COUNTIF(Activités!I2:I8,"Faible")</f>
        <v>7</v>
      </c>
      <c r="F4" s="26">
        <f>CMU_résumé!E11</f>
        <v>59.261904761904759</v>
      </c>
      <c r="G4" s="27">
        <f>CMU_résumé!F11</f>
        <v>59.261904761904759</v>
      </c>
      <c r="H4" s="222">
        <f>CMU_résumé!G11</f>
        <v>0</v>
      </c>
      <c r="I4" s="180" t="s">
        <v>89</v>
      </c>
      <c r="J4" s="22" t="s">
        <v>89</v>
      </c>
    </row>
    <row r="5" spans="1:10" ht="30" customHeight="1" x14ac:dyDescent="0.25">
      <c r="A5" s="22" t="s">
        <v>101</v>
      </c>
      <c r="B5" s="29" t="s">
        <v>49</v>
      </c>
      <c r="C5" s="89">
        <f>COUNTIF(Activités!I9:I22,"Haute")</f>
        <v>4</v>
      </c>
      <c r="D5" s="90">
        <f>COUNTIF(Activités!I9:I22,"Moyenne")</f>
        <v>3</v>
      </c>
      <c r="E5" s="91">
        <f>COUNTIF(Activités!I9:I22,"Faible")</f>
        <v>7</v>
      </c>
      <c r="F5" s="26">
        <f ca="1">AUM_résumé!E8</f>
        <v>12.012499999999999</v>
      </c>
      <c r="G5" s="27">
        <f ca="1">AUM_résumé!F8</f>
        <v>12.012499999999999</v>
      </c>
      <c r="H5" s="222">
        <f>AUM_résumé!G8</f>
        <v>1.40679E-2</v>
      </c>
      <c r="I5" s="180" t="s">
        <v>407</v>
      </c>
      <c r="J5" s="22" t="s">
        <v>89</v>
      </c>
    </row>
    <row r="6" spans="1:10" ht="30" customHeight="1" x14ac:dyDescent="0.25">
      <c r="A6" s="28" t="s">
        <v>124</v>
      </c>
      <c r="B6" s="30" t="s">
        <v>56</v>
      </c>
      <c r="C6" s="89">
        <f>COUNTIF(Activités!I23:I41,"Haute")</f>
        <v>4</v>
      </c>
      <c r="D6" s="90">
        <f>COUNTIF(Activités!I23:I41,"Moyenne")</f>
        <v>6</v>
      </c>
      <c r="E6" s="91">
        <f>COUNTIF(Activités!I23:I41,"Faible")</f>
        <v>9</v>
      </c>
      <c r="F6" s="26">
        <f>OGRM_résumé!E9</f>
        <v>42.016666666666666</v>
      </c>
      <c r="G6" s="27">
        <f>OGRM_résumé!F9</f>
        <v>42.016666666666666</v>
      </c>
      <c r="H6" s="223">
        <f>OGRM_résumé!G9</f>
        <v>0.47799999999999998</v>
      </c>
      <c r="I6" s="179" t="s">
        <v>408</v>
      </c>
      <c r="J6" s="28"/>
    </row>
    <row r="7" spans="1:10" ht="30" customHeight="1" x14ac:dyDescent="0.25">
      <c r="A7" s="28" t="s">
        <v>125</v>
      </c>
      <c r="B7" s="30" t="s">
        <v>58</v>
      </c>
      <c r="C7" s="89">
        <f>COUNTIF(Activités!I42:I48,"Haute")</f>
        <v>1</v>
      </c>
      <c r="D7" s="90">
        <f>COUNTIF(Activités!I42:I48,"Moyenne")</f>
        <v>6</v>
      </c>
      <c r="E7" s="91">
        <f>COUNTIF(Activités!I42:I48,"Faible")</f>
        <v>0</v>
      </c>
      <c r="F7" s="26">
        <f>MRC_résumé!E6</f>
        <v>21.975000000000001</v>
      </c>
      <c r="G7" s="27">
        <f>MRC_résumé!F6</f>
        <v>21.975000000000001</v>
      </c>
      <c r="H7" s="223">
        <f>MRC_résumé!G6</f>
        <v>0</v>
      </c>
      <c r="I7" s="179" t="s">
        <v>536</v>
      </c>
      <c r="J7" s="28"/>
    </row>
    <row r="8" spans="1:10" ht="30" customHeight="1" x14ac:dyDescent="0.25">
      <c r="A8" s="28" t="s">
        <v>126</v>
      </c>
      <c r="B8" s="30" t="s">
        <v>59</v>
      </c>
      <c r="C8" s="89">
        <f>COUNTIF(Activités!I49:I57,"Haute")</f>
        <v>3</v>
      </c>
      <c r="D8" s="90">
        <f>COUNTIF(Activités!I49:I57,"Moyenne")</f>
        <v>2</v>
      </c>
      <c r="E8" s="91">
        <f>COUNTIF(Activités!I49:I57,"Faible")</f>
        <v>4</v>
      </c>
      <c r="F8" s="26">
        <f>ASV_résumé!E7</f>
        <v>41.657407407407412</v>
      </c>
      <c r="G8" s="27">
        <f>ASV_résumé!F7</f>
        <v>41.657407407407412</v>
      </c>
      <c r="H8" s="223">
        <f>ASV_résumé!G7</f>
        <v>0</v>
      </c>
      <c r="I8" s="179"/>
      <c r="J8" s="28"/>
    </row>
    <row r="9" spans="1:10" ht="30" customHeight="1" x14ac:dyDescent="0.25">
      <c r="A9" s="28" t="s">
        <v>127</v>
      </c>
      <c r="B9" s="30" t="s">
        <v>44</v>
      </c>
      <c r="C9" s="89">
        <f>COUNTIF(Activités!I58:I60,"Haute")</f>
        <v>0</v>
      </c>
      <c r="D9" s="90">
        <f>COUNTIF(Activités!I58:I60,"Moyenne")</f>
        <v>3</v>
      </c>
      <c r="E9" s="91">
        <f>COUNTIF(Activités!I58:I60,"Faible")</f>
        <v>0</v>
      </c>
      <c r="F9" s="26">
        <f>Gouv_résumé!E7</f>
        <v>100</v>
      </c>
      <c r="G9" s="27">
        <f>Gouv_résumé!F7</f>
        <v>100</v>
      </c>
      <c r="H9" s="223">
        <f>Gouv_résumé!G7</f>
        <v>0</v>
      </c>
      <c r="I9" s="179"/>
      <c r="J9" s="28"/>
    </row>
    <row r="10" spans="1:10" ht="30" customHeight="1" thickBot="1" x14ac:dyDescent="0.3"/>
    <row r="11" spans="1:10" ht="30" customHeight="1" thickBot="1" x14ac:dyDescent="0.3">
      <c r="A11" s="218"/>
      <c r="B11" s="219" t="s">
        <v>496</v>
      </c>
      <c r="C11" s="220"/>
      <c r="D11" s="221"/>
    </row>
    <row r="12" spans="1:10" ht="14.45" customHeight="1" x14ac:dyDescent="0.25">
      <c r="A12" s="206">
        <v>21.975000000000001</v>
      </c>
      <c r="B12" s="30" t="s">
        <v>517</v>
      </c>
      <c r="D12" s="207"/>
    </row>
    <row r="13" spans="1:10" ht="14.45" customHeight="1" x14ac:dyDescent="0.25">
      <c r="A13" s="206">
        <v>41.657407407407412</v>
      </c>
      <c r="B13" s="30" t="s">
        <v>518</v>
      </c>
      <c r="D13" s="207"/>
    </row>
    <row r="14" spans="1:10" ht="14.45" customHeight="1" x14ac:dyDescent="0.25">
      <c r="A14" s="206">
        <v>100</v>
      </c>
      <c r="B14" s="30" t="s">
        <v>519</v>
      </c>
      <c r="D14" s="207"/>
    </row>
    <row r="15" spans="1:10" x14ac:dyDescent="0.25">
      <c r="A15" s="208">
        <v>58</v>
      </c>
      <c r="B15" s="30" t="s">
        <v>520</v>
      </c>
      <c r="D15" s="207"/>
    </row>
    <row r="16" spans="1:10" x14ac:dyDescent="0.25">
      <c r="A16" s="208"/>
      <c r="B16" s="30"/>
      <c r="D16" s="207"/>
    </row>
    <row r="17" spans="1:4" x14ac:dyDescent="0.25">
      <c r="A17" s="208" t="s">
        <v>98</v>
      </c>
      <c r="B17" s="30" t="s">
        <v>521</v>
      </c>
      <c r="D17" s="207"/>
    </row>
    <row r="18" spans="1:4" x14ac:dyDescent="0.25">
      <c r="A18" s="209" t="s">
        <v>115</v>
      </c>
      <c r="B18" s="30" t="s">
        <v>497</v>
      </c>
      <c r="D18" s="207"/>
    </row>
    <row r="19" spans="1:4" x14ac:dyDescent="0.25">
      <c r="A19" s="210"/>
      <c r="D19" s="207"/>
    </row>
    <row r="20" spans="1:4" x14ac:dyDescent="0.25">
      <c r="A20" s="211" t="s">
        <v>60</v>
      </c>
      <c r="B20" s="25" t="s">
        <v>67</v>
      </c>
      <c r="D20" s="207"/>
    </row>
    <row r="21" spans="1:4" x14ac:dyDescent="0.25">
      <c r="A21" s="212" t="s">
        <v>61</v>
      </c>
      <c r="B21" s="25" t="s">
        <v>65</v>
      </c>
      <c r="D21" s="207"/>
    </row>
    <row r="22" spans="1:4" x14ac:dyDescent="0.25">
      <c r="A22" s="213" t="s">
        <v>64</v>
      </c>
      <c r="B22" s="25" t="s">
        <v>66</v>
      </c>
      <c r="D22" s="207"/>
    </row>
    <row r="23" spans="1:4" x14ac:dyDescent="0.25">
      <c r="A23" s="214" t="s">
        <v>3</v>
      </c>
      <c r="B23" s="25" t="s">
        <v>63</v>
      </c>
      <c r="D23" s="207"/>
    </row>
    <row r="24" spans="1:4" x14ac:dyDescent="0.25">
      <c r="A24" s="214" t="s">
        <v>1</v>
      </c>
      <c r="B24" s="25" t="s">
        <v>62</v>
      </c>
      <c r="D24" s="207"/>
    </row>
    <row r="25" spans="1:4" ht="15.75" thickBot="1" x14ac:dyDescent="0.3">
      <c r="A25" s="215"/>
      <c r="B25" s="216"/>
      <c r="C25" s="216"/>
      <c r="D25" s="217"/>
    </row>
  </sheetData>
  <conditionalFormatting sqref="A12:A14">
    <cfRule type="iconSet" priority="2">
      <iconSet showValue="0">
        <cfvo type="percent" val="0"/>
        <cfvo type="num" val="33"/>
        <cfvo type="num" val="70"/>
      </iconSet>
    </cfRule>
  </conditionalFormatting>
  <conditionalFormatting sqref="A15:A17">
    <cfRule type="dataBar" priority="1">
      <dataBar>
        <cfvo type="num" val="0"/>
        <cfvo type="num" val="100"/>
        <color theme="9" tint="0.39997558519241921"/>
      </dataBar>
      <extLst>
        <ext xmlns:x14="http://schemas.microsoft.com/office/spreadsheetml/2009/9/main" uri="{B025F937-C7B1-47D3-B67F-A62EFF666E3E}">
          <x14:id>{00A0B446-65FB-4966-8A1C-C196DDDD0905}</x14:id>
        </ext>
      </extLst>
    </cfRule>
  </conditionalFormatting>
  <conditionalFormatting sqref="F4:F9">
    <cfRule type="iconSet" priority="7">
      <iconSet showValue="0">
        <cfvo type="percent" val="0"/>
        <cfvo type="num" val="33"/>
        <cfvo type="num" val="66"/>
      </iconSet>
    </cfRule>
  </conditionalFormatting>
  <conditionalFormatting sqref="G4:G9">
    <cfRule type="dataBar" priority="6">
      <dataBar>
        <cfvo type="num" val="0"/>
        <cfvo type="num" val="100"/>
        <color theme="9" tint="0.39997558519241921"/>
      </dataBar>
      <extLst>
        <ext xmlns:x14="http://schemas.microsoft.com/office/spreadsheetml/2009/9/main" uri="{B025F937-C7B1-47D3-B67F-A62EFF666E3E}">
          <x14:id>{EC7BE896-0AE0-48AE-9B38-5806F7A34A94}</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00A0B446-65FB-4966-8A1C-C196DDDD0905}">
            <x14:dataBar minLength="0" maxLength="100" gradient="0">
              <x14:cfvo type="num">
                <xm:f>0</xm:f>
              </x14:cfvo>
              <x14:cfvo type="num">
                <xm:f>100</xm:f>
              </x14:cfvo>
              <x14:negativeFillColor rgb="FFFF0000"/>
              <x14:axisColor rgb="FF000000"/>
            </x14:dataBar>
          </x14:cfRule>
          <xm:sqref>A15:A17</xm:sqref>
        </x14:conditionalFormatting>
        <x14:conditionalFormatting xmlns:xm="http://schemas.microsoft.com/office/excel/2006/main">
          <x14:cfRule type="containsText" priority="233" operator="containsText" id="{4762DE99-5B12-4AA5-A2F6-A464A4C8AA77}">
            <xm:f>NOT(ISERROR(SEARCH(#REF!,C4)))</xm:f>
            <xm:f>#REF!</xm:f>
            <x14:dxf>
              <fill>
                <patternFill>
                  <bgColor rgb="FFC6E0B4"/>
                </patternFill>
              </fill>
            </x14:dxf>
          </x14:cfRule>
          <x14:cfRule type="containsText" priority="234" operator="containsText" id="{09784A7E-0CAF-45A7-B2EC-986A0409CF31}">
            <xm:f>NOT(ISERROR(SEARCH(#REF!,C4)))</xm:f>
            <xm:f>#REF!</xm:f>
            <x14:dxf>
              <fill>
                <patternFill>
                  <bgColor rgb="FFFFE699"/>
                </patternFill>
              </fill>
            </x14:dxf>
          </x14:cfRule>
          <x14:cfRule type="containsText" priority="235" operator="containsText" id="{450434D3-8B4B-4994-9308-71C5FB421FD8}">
            <xm:f>NOT(ISERROR(SEARCH(#REF!,C4)))</xm:f>
            <xm:f>#REF!</xm:f>
            <x14:dxf>
              <font>
                <b/>
                <i/>
                <color theme="0"/>
              </font>
              <fill>
                <patternFill>
                  <bgColor rgb="FFFF0000"/>
                </patternFill>
              </fill>
            </x14:dxf>
          </x14:cfRule>
          <xm:sqref>C4:E9</xm:sqref>
        </x14:conditionalFormatting>
        <x14:conditionalFormatting xmlns:xm="http://schemas.microsoft.com/office/excel/2006/main">
          <x14:cfRule type="dataBar" id="{EC7BE896-0AE0-48AE-9B38-5806F7A34A94}">
            <x14:dataBar minLength="0" maxLength="100" gradient="0">
              <x14:cfvo type="num">
                <xm:f>0</xm:f>
              </x14:cfvo>
              <x14:cfvo type="num">
                <xm:f>100</xm:f>
              </x14:cfvo>
              <x14:negativeFillColor rgb="FFFF0000"/>
              <x14:axisColor rgb="FF000000"/>
            </x14:dataBar>
          </x14:cfRule>
          <xm:sqref>G4:G9</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6D913-F4BF-4B94-8E8E-B0919ED6AC6C}">
  <sheetPr>
    <tabColor theme="9" tint="-0.249977111117893"/>
  </sheetPr>
  <dimension ref="A1:Y128"/>
  <sheetViews>
    <sheetView topLeftCell="I1" zoomScale="68" zoomScaleNormal="68" workbookViewId="0">
      <selection activeCell="F41" sqref="F41"/>
    </sheetView>
  </sheetViews>
  <sheetFormatPr baseColWidth="10" defaultColWidth="11.5703125" defaultRowHeight="14.25" x14ac:dyDescent="0.2"/>
  <cols>
    <col min="1" max="1" width="11.5703125" style="25"/>
    <col min="2" max="2" width="53" style="25" customWidth="1"/>
    <col min="3" max="5" width="30" style="25" customWidth="1"/>
    <col min="6" max="6" width="20.7109375" style="25" customWidth="1"/>
    <col min="7" max="8" width="11.5703125" style="25"/>
    <col min="9" max="9" width="45.28515625" style="25" customWidth="1"/>
    <col min="10" max="10" width="31.28515625" style="25" bestFit="1" customWidth="1"/>
    <col min="11" max="11" width="20.42578125" style="25" bestFit="1" customWidth="1"/>
    <col min="12" max="12" width="20.42578125" style="25" customWidth="1"/>
    <col min="13" max="13" width="18.28515625" style="25" customWidth="1"/>
    <col min="14" max="15" width="11.5703125" style="25"/>
    <col min="16" max="16" width="16.85546875" style="25" customWidth="1"/>
    <col min="17" max="17" width="105.28515625" style="25" customWidth="1"/>
    <col min="18" max="20" width="11.5703125" style="25"/>
    <col min="21" max="21" width="13.42578125" style="25" bestFit="1" customWidth="1"/>
    <col min="22" max="22" width="84.5703125" style="25" bestFit="1" customWidth="1"/>
    <col min="23" max="16384" width="11.5703125" style="25"/>
  </cols>
  <sheetData>
    <row r="1" spans="1:22" ht="40.15" customHeight="1" x14ac:dyDescent="0.2">
      <c r="B1" s="79" t="s">
        <v>58</v>
      </c>
      <c r="F1" s="38" t="str">
        <f>'PTGE Midour Synthèse'!C1</f>
        <v>le 10/03/2025</v>
      </c>
    </row>
    <row r="2" spans="1:22" ht="19.899999999999999" customHeight="1" x14ac:dyDescent="0.2">
      <c r="B2" s="80" t="s">
        <v>200</v>
      </c>
    </row>
    <row r="3" spans="1:22" ht="30" customHeight="1" x14ac:dyDescent="0.2">
      <c r="A3" s="66"/>
      <c r="B3" s="62" t="s">
        <v>102</v>
      </c>
      <c r="C3" s="31" t="s">
        <v>307</v>
      </c>
      <c r="D3" s="31" t="s">
        <v>68</v>
      </c>
      <c r="E3" s="31" t="s">
        <v>51</v>
      </c>
      <c r="F3" s="31" t="s">
        <v>0</v>
      </c>
      <c r="G3" s="31" t="s">
        <v>106</v>
      </c>
      <c r="H3" s="31" t="s">
        <v>103</v>
      </c>
      <c r="I3" s="31" t="s">
        <v>105</v>
      </c>
      <c r="J3" s="31" t="s">
        <v>116</v>
      </c>
      <c r="K3" s="31" t="s">
        <v>117</v>
      </c>
      <c r="L3" s="31" t="s">
        <v>150</v>
      </c>
      <c r="M3" s="37" t="s">
        <v>114</v>
      </c>
      <c r="N3" s="31" t="s">
        <v>104</v>
      </c>
      <c r="O3" s="31" t="s">
        <v>115</v>
      </c>
      <c r="P3" s="31" t="s">
        <v>118</v>
      </c>
      <c r="Q3" s="31" t="s">
        <v>107</v>
      </c>
      <c r="R3" s="38"/>
      <c r="T3" s="24" t="s">
        <v>109</v>
      </c>
      <c r="U3" s="39" t="s">
        <v>60</v>
      </c>
      <c r="V3" s="25" t="s">
        <v>67</v>
      </c>
    </row>
    <row r="4" spans="1:22" ht="45" customHeight="1" x14ac:dyDescent="0.2">
      <c r="A4" s="24"/>
      <c r="B4" s="40" t="s">
        <v>297</v>
      </c>
      <c r="C4" s="165" t="s">
        <v>359</v>
      </c>
      <c r="D4" s="165" t="s">
        <v>360</v>
      </c>
      <c r="E4" s="165"/>
      <c r="F4" s="28" t="s">
        <v>64</v>
      </c>
      <c r="G4" s="166">
        <v>43831</v>
      </c>
      <c r="H4" s="166">
        <v>47118</v>
      </c>
      <c r="I4" s="70" t="s">
        <v>300</v>
      </c>
      <c r="J4" s="70"/>
      <c r="K4" s="70"/>
      <c r="L4" s="70"/>
      <c r="M4" s="24">
        <v>0</v>
      </c>
      <c r="N4" s="24"/>
      <c r="O4" s="24">
        <f>M4*N4</f>
        <v>0</v>
      </c>
      <c r="P4" s="23">
        <v>50</v>
      </c>
      <c r="Q4" s="60" t="s">
        <v>494</v>
      </c>
      <c r="T4" s="24" t="s">
        <v>110</v>
      </c>
      <c r="U4" s="43" t="s">
        <v>61</v>
      </c>
      <c r="V4" s="25" t="s">
        <v>65</v>
      </c>
    </row>
    <row r="5" spans="1:22" ht="45" customHeight="1" x14ac:dyDescent="0.2">
      <c r="A5" s="24"/>
      <c r="B5" s="40" t="s">
        <v>298</v>
      </c>
      <c r="C5" s="165"/>
      <c r="D5" s="165"/>
      <c r="E5" s="165"/>
      <c r="F5" s="28" t="s">
        <v>61</v>
      </c>
      <c r="G5" s="166">
        <v>45108</v>
      </c>
      <c r="H5" s="166">
        <v>47118</v>
      </c>
      <c r="I5" s="70" t="s">
        <v>301</v>
      </c>
      <c r="J5" s="70"/>
      <c r="K5" s="70"/>
      <c r="L5" s="70"/>
      <c r="M5" s="24"/>
      <c r="N5" s="24"/>
      <c r="O5" s="24"/>
      <c r="P5" s="23">
        <v>33</v>
      </c>
      <c r="Q5" s="60" t="s">
        <v>495</v>
      </c>
      <c r="T5" s="24" t="s">
        <v>111</v>
      </c>
      <c r="U5" s="44" t="s">
        <v>64</v>
      </c>
      <c r="V5" s="25" t="s">
        <v>66</v>
      </c>
    </row>
    <row r="6" spans="1:22" ht="45" customHeight="1" x14ac:dyDescent="0.2">
      <c r="A6" s="24"/>
      <c r="B6" s="40" t="s">
        <v>299</v>
      </c>
      <c r="C6" s="165"/>
      <c r="D6" s="165"/>
      <c r="E6" s="165"/>
      <c r="F6" s="28" t="s">
        <v>60</v>
      </c>
      <c r="G6" s="166"/>
      <c r="H6" s="166"/>
      <c r="I6" s="70"/>
      <c r="J6" s="70"/>
      <c r="K6" s="70"/>
      <c r="L6" s="70"/>
      <c r="M6" s="24"/>
      <c r="N6" s="24"/>
      <c r="O6" s="24"/>
      <c r="P6" s="23"/>
      <c r="Q6" s="60"/>
      <c r="T6" s="24" t="s">
        <v>112</v>
      </c>
      <c r="U6" s="48" t="s">
        <v>3</v>
      </c>
      <c r="V6" s="25" t="s">
        <v>63</v>
      </c>
    </row>
    <row r="7" spans="1:22" ht="30" customHeight="1" x14ac:dyDescent="0.2">
      <c r="A7" s="24"/>
      <c r="B7" s="25" t="s">
        <v>89</v>
      </c>
      <c r="C7" s="25" t="s">
        <v>89</v>
      </c>
      <c r="F7" s="23">
        <f>P7</f>
        <v>41.5</v>
      </c>
      <c r="G7" s="45"/>
      <c r="H7" s="45"/>
      <c r="I7" s="25" t="s">
        <v>89</v>
      </c>
      <c r="M7" s="46">
        <f>SUM(M4:M6)</f>
        <v>0</v>
      </c>
      <c r="N7" s="46">
        <f>SUM(N4:N6)</f>
        <v>0</v>
      </c>
      <c r="O7" s="46">
        <f>SUM(O4:O6)</f>
        <v>0</v>
      </c>
      <c r="P7" s="47">
        <f>AVERAGE(P4:P6)</f>
        <v>41.5</v>
      </c>
      <c r="Q7" s="60"/>
      <c r="T7" s="24" t="s">
        <v>112</v>
      </c>
      <c r="U7" s="48" t="s">
        <v>1</v>
      </c>
      <c r="V7" s="25" t="s">
        <v>62</v>
      </c>
    </row>
    <row r="8" spans="1:22" ht="30" customHeight="1" x14ac:dyDescent="0.2">
      <c r="A8" s="24"/>
    </row>
    <row r="9" spans="1:22" ht="30" customHeight="1" x14ac:dyDescent="0.2">
      <c r="B9" s="80" t="s">
        <v>201</v>
      </c>
    </row>
    <row r="10" spans="1:22" ht="30" customHeight="1" x14ac:dyDescent="0.2">
      <c r="B10" s="62" t="s">
        <v>102</v>
      </c>
      <c r="C10" s="31" t="s">
        <v>307</v>
      </c>
      <c r="D10" s="31" t="s">
        <v>68</v>
      </c>
      <c r="E10" s="31" t="s">
        <v>51</v>
      </c>
      <c r="F10" s="31" t="s">
        <v>0</v>
      </c>
      <c r="G10" s="31" t="s">
        <v>106</v>
      </c>
      <c r="H10" s="31" t="s">
        <v>103</v>
      </c>
      <c r="I10" s="31" t="s">
        <v>105</v>
      </c>
      <c r="J10" s="31" t="s">
        <v>116</v>
      </c>
      <c r="K10" s="31" t="s">
        <v>117</v>
      </c>
      <c r="L10" s="31" t="s">
        <v>150</v>
      </c>
      <c r="M10" s="37" t="s">
        <v>114</v>
      </c>
      <c r="N10" s="31" t="s">
        <v>104</v>
      </c>
      <c r="O10" s="31" t="s">
        <v>115</v>
      </c>
      <c r="P10" s="31" t="s">
        <v>118</v>
      </c>
      <c r="Q10" s="31" t="s">
        <v>107</v>
      </c>
    </row>
    <row r="11" spans="1:22" ht="45" customHeight="1" x14ac:dyDescent="0.2">
      <c r="B11" s="60"/>
      <c r="C11" s="165" t="s">
        <v>27</v>
      </c>
      <c r="D11" s="165" t="s">
        <v>361</v>
      </c>
      <c r="E11" s="165"/>
      <c r="F11" s="28" t="s">
        <v>60</v>
      </c>
      <c r="G11" s="166"/>
      <c r="H11" s="166"/>
      <c r="I11" s="64"/>
      <c r="J11" s="24"/>
      <c r="K11" s="24"/>
      <c r="L11" s="24"/>
      <c r="M11" s="24">
        <v>0</v>
      </c>
      <c r="N11" s="24">
        <v>0</v>
      </c>
      <c r="O11" s="24">
        <f>M11*N11</f>
        <v>0</v>
      </c>
      <c r="P11" s="23">
        <v>0</v>
      </c>
      <c r="Q11" s="60"/>
    </row>
    <row r="12" spans="1:22" ht="45" customHeight="1" x14ac:dyDescent="0.2">
      <c r="B12" s="60"/>
      <c r="C12" s="165"/>
      <c r="D12" s="165"/>
      <c r="E12" s="165"/>
      <c r="F12" s="28"/>
      <c r="G12" s="166"/>
      <c r="H12" s="166"/>
      <c r="I12" s="64"/>
      <c r="J12" s="24"/>
      <c r="K12" s="24"/>
      <c r="L12" s="24"/>
      <c r="M12" s="24"/>
      <c r="N12" s="24"/>
      <c r="O12" s="24"/>
      <c r="P12" s="23"/>
      <c r="Q12" s="60"/>
    </row>
    <row r="13" spans="1:22" ht="30" customHeight="1" x14ac:dyDescent="0.2">
      <c r="A13" s="66"/>
      <c r="B13" s="25" t="s">
        <v>89</v>
      </c>
      <c r="C13" s="25" t="s">
        <v>89</v>
      </c>
      <c r="F13" s="23">
        <f>P13</f>
        <v>0</v>
      </c>
      <c r="G13" s="45"/>
      <c r="H13" s="45"/>
      <c r="I13" s="25" t="s">
        <v>89</v>
      </c>
      <c r="M13" s="46">
        <f>SUM(M11:M12)</f>
        <v>0</v>
      </c>
      <c r="N13" s="46">
        <f>SUM(N11:N12)</f>
        <v>0</v>
      </c>
      <c r="O13" s="46">
        <f>SUM(O11:O12)</f>
        <v>0</v>
      </c>
      <c r="P13" s="82">
        <f>AVERAGE(P11:P12)</f>
        <v>0</v>
      </c>
      <c r="Q13" s="60"/>
    </row>
    <row r="14" spans="1:22" ht="30" customHeight="1" x14ac:dyDescent="0.2"/>
    <row r="15" spans="1:22" ht="30" customHeight="1" x14ac:dyDescent="0.2">
      <c r="B15" s="80" t="s">
        <v>202</v>
      </c>
    </row>
    <row r="16" spans="1:22" ht="30" customHeight="1" x14ac:dyDescent="0.2">
      <c r="B16" s="62" t="s">
        <v>102</v>
      </c>
      <c r="C16" s="31" t="s">
        <v>307</v>
      </c>
      <c r="D16" s="31" t="s">
        <v>68</v>
      </c>
      <c r="E16" s="31" t="s">
        <v>51</v>
      </c>
      <c r="F16" s="31" t="s">
        <v>0</v>
      </c>
      <c r="G16" s="31" t="s">
        <v>106</v>
      </c>
      <c r="H16" s="31" t="s">
        <v>103</v>
      </c>
      <c r="I16" s="31" t="s">
        <v>105</v>
      </c>
      <c r="J16" s="31" t="s">
        <v>116</v>
      </c>
      <c r="K16" s="31" t="s">
        <v>117</v>
      </c>
      <c r="L16" s="31" t="s">
        <v>150</v>
      </c>
      <c r="M16" s="37" t="s">
        <v>114</v>
      </c>
      <c r="N16" s="31" t="s">
        <v>104</v>
      </c>
      <c r="O16" s="31" t="s">
        <v>115</v>
      </c>
      <c r="P16" s="31" t="s">
        <v>118</v>
      </c>
      <c r="Q16" s="31" t="s">
        <v>107</v>
      </c>
    </row>
    <row r="17" spans="1:17" ht="45" customHeight="1" x14ac:dyDescent="0.2">
      <c r="B17" s="42" t="s">
        <v>483</v>
      </c>
      <c r="C17" s="165" t="s">
        <v>27</v>
      </c>
      <c r="D17" s="165" t="s">
        <v>362</v>
      </c>
      <c r="E17" s="165"/>
      <c r="F17" s="65" t="s">
        <v>61</v>
      </c>
      <c r="G17" s="166"/>
      <c r="H17" s="166"/>
      <c r="I17" s="24" t="s">
        <v>207</v>
      </c>
      <c r="J17" s="24"/>
      <c r="K17" s="24"/>
      <c r="L17" s="24"/>
      <c r="M17" s="24">
        <v>0</v>
      </c>
      <c r="N17" s="24">
        <v>0</v>
      </c>
      <c r="O17" s="24">
        <f>M17*N17</f>
        <v>0</v>
      </c>
      <c r="P17" s="23">
        <v>50</v>
      </c>
      <c r="Q17" s="60" t="s">
        <v>78</v>
      </c>
    </row>
    <row r="18" spans="1:17" ht="45" customHeight="1" x14ac:dyDescent="0.2">
      <c r="B18" s="42"/>
      <c r="C18" s="165"/>
      <c r="D18" s="165"/>
      <c r="E18" s="165"/>
      <c r="F18" s="65"/>
      <c r="G18" s="166"/>
      <c r="H18" s="166"/>
      <c r="I18" s="24"/>
      <c r="J18" s="24"/>
      <c r="K18" s="24"/>
      <c r="L18" s="24"/>
      <c r="M18" s="24"/>
      <c r="N18" s="24"/>
      <c r="O18" s="24"/>
      <c r="P18" s="23"/>
      <c r="Q18" s="60" t="s">
        <v>74</v>
      </c>
    </row>
    <row r="19" spans="1:17" ht="30" customHeight="1" x14ac:dyDescent="0.2">
      <c r="B19" s="25" t="s">
        <v>89</v>
      </c>
      <c r="C19" s="25" t="s">
        <v>89</v>
      </c>
      <c r="F19" s="23">
        <f>P19</f>
        <v>50</v>
      </c>
      <c r="G19" s="45"/>
      <c r="H19" s="45"/>
      <c r="M19" s="46">
        <f>SUM(M17:M18)</f>
        <v>0</v>
      </c>
      <c r="N19" s="46">
        <f>SUM(N17:N18)</f>
        <v>0</v>
      </c>
      <c r="O19" s="46">
        <f>SUM(O17:O18)</f>
        <v>0</v>
      </c>
      <c r="P19" s="82">
        <f>AVERAGE(P17:P18)</f>
        <v>50</v>
      </c>
      <c r="Q19" s="60"/>
    </row>
    <row r="20" spans="1:17" ht="30" customHeight="1" x14ac:dyDescent="0.2">
      <c r="A20" s="66"/>
      <c r="B20" s="67"/>
      <c r="C20" s="68"/>
      <c r="D20" s="68"/>
      <c r="E20" s="68"/>
      <c r="F20" s="68"/>
      <c r="G20" s="68"/>
      <c r="H20" s="68"/>
      <c r="I20" s="68"/>
      <c r="J20" s="68"/>
      <c r="K20" s="68"/>
      <c r="L20" s="68"/>
      <c r="M20" s="69"/>
      <c r="N20" s="68"/>
      <c r="O20" s="68"/>
      <c r="P20" s="68"/>
      <c r="Q20" s="68"/>
    </row>
    <row r="21" spans="1:17" ht="30" customHeight="1" x14ac:dyDescent="0.2">
      <c r="B21" s="80" t="s">
        <v>203</v>
      </c>
    </row>
    <row r="22" spans="1:17" ht="30" customHeight="1" x14ac:dyDescent="0.2">
      <c r="B22" s="62" t="s">
        <v>102</v>
      </c>
      <c r="C22" s="31" t="s">
        <v>307</v>
      </c>
      <c r="D22" s="31" t="s">
        <v>68</v>
      </c>
      <c r="E22" s="31" t="s">
        <v>51</v>
      </c>
      <c r="F22" s="31" t="s">
        <v>0</v>
      </c>
      <c r="G22" s="31" t="s">
        <v>106</v>
      </c>
      <c r="H22" s="31" t="s">
        <v>103</v>
      </c>
      <c r="I22" s="31" t="s">
        <v>105</v>
      </c>
      <c r="J22" s="31" t="s">
        <v>116</v>
      </c>
      <c r="K22" s="31" t="s">
        <v>117</v>
      </c>
      <c r="L22" s="31" t="s">
        <v>150</v>
      </c>
      <c r="M22" s="37" t="s">
        <v>114</v>
      </c>
      <c r="N22" s="31" t="s">
        <v>104</v>
      </c>
      <c r="O22" s="31" t="s">
        <v>115</v>
      </c>
      <c r="P22" s="31" t="s">
        <v>118</v>
      </c>
      <c r="Q22" s="31" t="s">
        <v>107</v>
      </c>
    </row>
    <row r="23" spans="1:17" ht="45" customHeight="1" x14ac:dyDescent="0.2">
      <c r="B23" s="42"/>
      <c r="C23" s="165" t="s">
        <v>27</v>
      </c>
      <c r="D23" s="165" t="s">
        <v>363</v>
      </c>
      <c r="E23" s="165"/>
      <c r="F23" s="65" t="s">
        <v>61</v>
      </c>
      <c r="G23" s="166"/>
      <c r="H23" s="166"/>
      <c r="I23" s="24"/>
      <c r="J23" s="24"/>
      <c r="K23" s="24"/>
      <c r="L23" s="24"/>
      <c r="M23" s="24">
        <v>0</v>
      </c>
      <c r="N23" s="24">
        <v>0</v>
      </c>
      <c r="O23" s="24">
        <f>M23*N23</f>
        <v>0</v>
      </c>
      <c r="P23" s="23">
        <v>33</v>
      </c>
      <c r="Q23" s="60" t="s">
        <v>484</v>
      </c>
    </row>
    <row r="24" spans="1:17" ht="45" customHeight="1" x14ac:dyDescent="0.2">
      <c r="B24" s="42"/>
      <c r="C24" s="165"/>
      <c r="D24" s="165"/>
      <c r="E24" s="165"/>
      <c r="F24" s="65"/>
      <c r="G24" s="166"/>
      <c r="H24" s="166"/>
      <c r="I24" s="24"/>
      <c r="J24" s="24"/>
      <c r="K24" s="24"/>
      <c r="L24" s="24"/>
      <c r="M24" s="24"/>
      <c r="N24" s="24"/>
      <c r="O24" s="24"/>
      <c r="P24" s="23"/>
      <c r="Q24" s="60"/>
    </row>
    <row r="25" spans="1:17" ht="30" customHeight="1" x14ac:dyDescent="0.2">
      <c r="B25" s="25" t="s">
        <v>89</v>
      </c>
      <c r="C25" s="25" t="s">
        <v>89</v>
      </c>
      <c r="F25" s="23">
        <f>P25</f>
        <v>33</v>
      </c>
      <c r="G25" s="45"/>
      <c r="H25" s="45"/>
      <c r="M25" s="46">
        <f>SUM(M23:M24)</f>
        <v>0</v>
      </c>
      <c r="N25" s="46">
        <f>SUM(N23:N24)</f>
        <v>0</v>
      </c>
      <c r="O25" s="46">
        <f>SUM(O23:O24)</f>
        <v>0</v>
      </c>
      <c r="P25" s="82">
        <f>AVERAGE(P23:P24)</f>
        <v>33</v>
      </c>
      <c r="Q25" s="60"/>
    </row>
    <row r="26" spans="1:17" ht="30" customHeight="1" x14ac:dyDescent="0.2">
      <c r="B26" s="36"/>
    </row>
    <row r="27" spans="1:17" ht="30" customHeight="1" x14ac:dyDescent="0.2">
      <c r="B27" s="80" t="s">
        <v>204</v>
      </c>
    </row>
    <row r="28" spans="1:17" ht="30" customHeight="1" x14ac:dyDescent="0.2">
      <c r="A28" s="66"/>
      <c r="B28" s="62" t="s">
        <v>102</v>
      </c>
      <c r="C28" s="31" t="s">
        <v>307</v>
      </c>
      <c r="D28" s="31" t="s">
        <v>68</v>
      </c>
      <c r="E28" s="31" t="s">
        <v>51</v>
      </c>
      <c r="F28" s="31" t="s">
        <v>0</v>
      </c>
      <c r="G28" s="31" t="s">
        <v>106</v>
      </c>
      <c r="H28" s="31" t="s">
        <v>103</v>
      </c>
      <c r="I28" s="31" t="s">
        <v>105</v>
      </c>
      <c r="J28" s="31" t="s">
        <v>116</v>
      </c>
      <c r="K28" s="31" t="s">
        <v>117</v>
      </c>
      <c r="L28" s="31" t="s">
        <v>150</v>
      </c>
      <c r="M28" s="37" t="s">
        <v>114</v>
      </c>
      <c r="N28" s="31" t="s">
        <v>104</v>
      </c>
      <c r="O28" s="31" t="s">
        <v>115</v>
      </c>
      <c r="P28" s="31" t="s">
        <v>118</v>
      </c>
      <c r="Q28" s="31" t="s">
        <v>107</v>
      </c>
    </row>
    <row r="29" spans="1:17" ht="45" customHeight="1" x14ac:dyDescent="0.2">
      <c r="A29" s="66"/>
      <c r="B29" s="42"/>
      <c r="C29" s="165" t="s">
        <v>27</v>
      </c>
      <c r="D29" s="165" t="s">
        <v>364</v>
      </c>
      <c r="E29" s="165"/>
      <c r="F29" s="65" t="s">
        <v>61</v>
      </c>
      <c r="G29" s="166"/>
      <c r="H29" s="166"/>
      <c r="I29" s="24"/>
      <c r="J29" s="24"/>
      <c r="K29" s="24"/>
      <c r="L29" s="24"/>
      <c r="M29" s="24">
        <v>0</v>
      </c>
      <c r="N29" s="24">
        <v>0</v>
      </c>
      <c r="O29" s="24">
        <f>M29*N29</f>
        <v>0</v>
      </c>
      <c r="P29" s="23">
        <v>33</v>
      </c>
      <c r="Q29" s="60"/>
    </row>
    <row r="30" spans="1:17" ht="45" customHeight="1" x14ac:dyDescent="0.2">
      <c r="B30" s="42"/>
      <c r="C30" s="165"/>
      <c r="D30" s="165"/>
      <c r="E30" s="165"/>
      <c r="F30" s="65"/>
      <c r="G30" s="166"/>
      <c r="H30" s="166"/>
      <c r="I30" s="24"/>
      <c r="J30" s="24"/>
      <c r="K30" s="24"/>
      <c r="L30" s="24"/>
      <c r="M30" s="24"/>
      <c r="N30" s="24"/>
      <c r="O30" s="24"/>
      <c r="P30" s="23"/>
      <c r="Q30" s="60"/>
    </row>
    <row r="31" spans="1:17" ht="30" customHeight="1" x14ac:dyDescent="0.2">
      <c r="B31" s="25" t="s">
        <v>89</v>
      </c>
      <c r="C31" s="25" t="s">
        <v>89</v>
      </c>
      <c r="F31" s="23">
        <f>P31</f>
        <v>33</v>
      </c>
      <c r="G31" s="45"/>
      <c r="H31" s="45"/>
      <c r="M31" s="46">
        <f>SUM(M29:M30)</f>
        <v>0</v>
      </c>
      <c r="N31" s="46">
        <f>SUM(N29:N30)</f>
        <v>0</v>
      </c>
      <c r="O31" s="46">
        <f>SUM(O29:O30)</f>
        <v>0</v>
      </c>
      <c r="P31" s="82">
        <f>AVERAGE(P29:P30)</f>
        <v>33</v>
      </c>
      <c r="Q31" s="60"/>
    </row>
    <row r="32" spans="1:17" ht="30" customHeight="1" x14ac:dyDescent="0.2">
      <c r="F32" s="255"/>
      <c r="G32" s="255"/>
      <c r="H32" s="255"/>
      <c r="I32" s="52"/>
      <c r="J32" s="52"/>
      <c r="K32" s="52"/>
      <c r="L32" s="52"/>
    </row>
    <row r="33" spans="1:18" ht="30" customHeight="1" x14ac:dyDescent="0.2">
      <c r="B33" s="80" t="s">
        <v>205</v>
      </c>
    </row>
    <row r="34" spans="1:18" ht="30.6" customHeight="1" x14ac:dyDescent="0.2">
      <c r="B34" s="62" t="s">
        <v>102</v>
      </c>
      <c r="C34" s="31" t="s">
        <v>307</v>
      </c>
      <c r="D34" s="31" t="s">
        <v>68</v>
      </c>
      <c r="E34" s="31" t="s">
        <v>51</v>
      </c>
      <c r="F34" s="31" t="s">
        <v>0</v>
      </c>
      <c r="G34" s="31" t="s">
        <v>106</v>
      </c>
      <c r="H34" s="31" t="s">
        <v>103</v>
      </c>
      <c r="I34" s="31" t="s">
        <v>105</v>
      </c>
      <c r="J34" s="31" t="s">
        <v>116</v>
      </c>
      <c r="K34" s="31" t="s">
        <v>117</v>
      </c>
      <c r="L34" s="31" t="s">
        <v>150</v>
      </c>
      <c r="M34" s="37" t="s">
        <v>114</v>
      </c>
      <c r="N34" s="31" t="s">
        <v>104</v>
      </c>
      <c r="O34" s="31" t="s">
        <v>115</v>
      </c>
      <c r="P34" s="31" t="s">
        <v>118</v>
      </c>
      <c r="Q34" s="31" t="s">
        <v>107</v>
      </c>
    </row>
    <row r="35" spans="1:18" ht="45" customHeight="1" x14ac:dyDescent="0.2">
      <c r="B35" s="42"/>
      <c r="C35" s="165" t="s">
        <v>366</v>
      </c>
      <c r="D35" s="165" t="s">
        <v>365</v>
      </c>
      <c r="E35" s="165"/>
      <c r="F35" s="65" t="s">
        <v>60</v>
      </c>
      <c r="G35" s="166"/>
      <c r="H35" s="166"/>
      <c r="I35" s="24"/>
      <c r="J35" s="24"/>
      <c r="K35" s="24"/>
      <c r="L35" s="24"/>
      <c r="M35" s="24">
        <v>0</v>
      </c>
      <c r="N35" s="24">
        <v>0</v>
      </c>
      <c r="O35" s="24">
        <f>M35*N35</f>
        <v>0</v>
      </c>
      <c r="P35" s="23">
        <v>0</v>
      </c>
      <c r="Q35" s="60"/>
    </row>
    <row r="36" spans="1:18" ht="45" customHeight="1" x14ac:dyDescent="0.2">
      <c r="B36" s="42"/>
      <c r="C36" s="165"/>
      <c r="D36" s="165"/>
      <c r="E36" s="165"/>
      <c r="F36" s="65"/>
      <c r="G36" s="166"/>
      <c r="H36" s="166"/>
      <c r="I36" s="24"/>
      <c r="J36" s="24"/>
      <c r="K36" s="24"/>
      <c r="L36" s="24"/>
      <c r="M36" s="24"/>
      <c r="N36" s="24"/>
      <c r="O36" s="24"/>
      <c r="P36" s="23"/>
      <c r="Q36" s="60"/>
    </row>
    <row r="37" spans="1:18" ht="30" customHeight="1" x14ac:dyDescent="0.2">
      <c r="A37" s="66"/>
      <c r="B37" s="25" t="s">
        <v>89</v>
      </c>
      <c r="C37" s="25" t="s">
        <v>89</v>
      </c>
      <c r="F37" s="23">
        <f>P37</f>
        <v>0</v>
      </c>
      <c r="G37" s="45"/>
      <c r="H37" s="45"/>
      <c r="M37" s="46">
        <f>SUM(M35:M36)</f>
        <v>0</v>
      </c>
      <c r="N37" s="46">
        <f>SUM(N35:N36)</f>
        <v>0</v>
      </c>
      <c r="O37" s="46">
        <f>SUM(O35:O36)</f>
        <v>0</v>
      </c>
      <c r="P37" s="82">
        <f>AVERAGE(P35:P36)</f>
        <v>0</v>
      </c>
      <c r="Q37" s="60"/>
    </row>
    <row r="38" spans="1:18" ht="30" customHeight="1" x14ac:dyDescent="0.2"/>
    <row r="39" spans="1:18" ht="30" customHeight="1" x14ac:dyDescent="0.2">
      <c r="B39" s="80" t="s">
        <v>206</v>
      </c>
    </row>
    <row r="40" spans="1:18" ht="30" customHeight="1" x14ac:dyDescent="0.2">
      <c r="B40" s="62" t="s">
        <v>102</v>
      </c>
      <c r="C40" s="31" t="s">
        <v>307</v>
      </c>
      <c r="D40" s="31" t="s">
        <v>68</v>
      </c>
      <c r="E40" s="31" t="s">
        <v>51</v>
      </c>
      <c r="F40" s="31" t="s">
        <v>0</v>
      </c>
      <c r="G40" s="31" t="s">
        <v>106</v>
      </c>
      <c r="H40" s="31" t="s">
        <v>103</v>
      </c>
      <c r="I40" s="31" t="s">
        <v>105</v>
      </c>
      <c r="J40" s="31" t="s">
        <v>116</v>
      </c>
      <c r="K40" s="31" t="s">
        <v>117</v>
      </c>
      <c r="L40" s="31" t="s">
        <v>150</v>
      </c>
      <c r="M40" s="37" t="s">
        <v>114</v>
      </c>
      <c r="N40" s="31" t="s">
        <v>104</v>
      </c>
      <c r="O40" s="31" t="s">
        <v>115</v>
      </c>
      <c r="P40" s="31" t="s">
        <v>118</v>
      </c>
      <c r="Q40" s="31" t="s">
        <v>107</v>
      </c>
    </row>
    <row r="41" spans="1:18" ht="45" customHeight="1" x14ac:dyDescent="0.2">
      <c r="B41" s="42"/>
      <c r="C41" s="165" t="s">
        <v>27</v>
      </c>
      <c r="D41" s="165" t="s">
        <v>39</v>
      </c>
      <c r="E41" s="165"/>
      <c r="F41" s="65" t="s">
        <v>60</v>
      </c>
      <c r="G41" s="166"/>
      <c r="H41" s="166"/>
      <c r="I41" s="24"/>
      <c r="J41" s="24"/>
      <c r="K41" s="24"/>
      <c r="L41" s="24"/>
      <c r="M41" s="24">
        <v>0</v>
      </c>
      <c r="N41" s="24">
        <v>0</v>
      </c>
      <c r="O41" s="24">
        <f>M41*N41</f>
        <v>0</v>
      </c>
      <c r="P41" s="23">
        <v>0</v>
      </c>
      <c r="Q41" s="60"/>
    </row>
    <row r="42" spans="1:18" ht="45" customHeight="1" x14ac:dyDescent="0.2">
      <c r="B42" s="42"/>
      <c r="C42" s="165"/>
      <c r="D42" s="165"/>
      <c r="E42" s="165"/>
      <c r="F42" s="65"/>
      <c r="G42" s="166"/>
      <c r="H42" s="166"/>
      <c r="I42" s="24"/>
      <c r="J42" s="24"/>
      <c r="K42" s="24"/>
      <c r="L42" s="24"/>
      <c r="M42" s="24"/>
      <c r="N42" s="24"/>
      <c r="O42" s="24"/>
      <c r="P42" s="23"/>
      <c r="Q42" s="60"/>
    </row>
    <row r="43" spans="1:18" ht="30" customHeight="1" x14ac:dyDescent="0.2">
      <c r="B43" s="25" t="s">
        <v>89</v>
      </c>
      <c r="C43" s="25" t="s">
        <v>89</v>
      </c>
      <c r="F43" s="23">
        <f>P43</f>
        <v>0</v>
      </c>
      <c r="G43" s="45"/>
      <c r="H43" s="45"/>
      <c r="M43" s="46">
        <f>SUM(M41:M42)</f>
        <v>0</v>
      </c>
      <c r="N43" s="46">
        <f>SUM(N41:N42)</f>
        <v>0</v>
      </c>
      <c r="O43" s="46">
        <f>SUM(O41:O42)</f>
        <v>0</v>
      </c>
      <c r="P43" s="82">
        <f>AVERAGE(P41:P42)</f>
        <v>0</v>
      </c>
      <c r="Q43" s="60"/>
    </row>
    <row r="44" spans="1:18" ht="30" customHeight="1" x14ac:dyDescent="0.2"/>
    <row r="45" spans="1:18" ht="30" customHeight="1" x14ac:dyDescent="0.25">
      <c r="C45" s="252"/>
      <c r="D45" s="252"/>
      <c r="E45" s="252"/>
      <c r="F45" s="252"/>
      <c r="G45" s="252"/>
      <c r="R45" s="57"/>
    </row>
    <row r="46" spans="1:18" ht="30" customHeight="1" x14ac:dyDescent="0.2">
      <c r="A46" s="66"/>
    </row>
    <row r="47" spans="1:18" ht="30" customHeight="1" x14ac:dyDescent="0.2"/>
    <row r="48" spans="1:18" ht="30" customHeight="1" x14ac:dyDescent="0.2"/>
    <row r="49" spans="1:20" ht="30" customHeight="1" x14ac:dyDescent="0.2"/>
    <row r="50" spans="1:20" ht="30" customHeight="1" x14ac:dyDescent="0.2"/>
    <row r="51" spans="1:20" ht="30" customHeight="1" x14ac:dyDescent="0.2">
      <c r="A51" s="66"/>
    </row>
    <row r="52" spans="1:20" ht="30" customHeight="1" x14ac:dyDescent="0.2"/>
    <row r="53" spans="1:20" ht="30" customHeight="1" x14ac:dyDescent="0.25">
      <c r="C53" s="54"/>
      <c r="D53" s="54"/>
      <c r="E53" s="54"/>
      <c r="F53" s="252"/>
      <c r="G53" s="252"/>
    </row>
    <row r="54" spans="1:20" ht="30" customHeight="1" x14ac:dyDescent="0.2"/>
    <row r="55" spans="1:20" ht="30" customHeight="1" x14ac:dyDescent="0.25">
      <c r="A55" s="66"/>
      <c r="C55" s="252"/>
      <c r="D55" s="252"/>
      <c r="E55" s="252"/>
      <c r="F55" s="252"/>
      <c r="G55" s="252"/>
    </row>
    <row r="56" spans="1:20" ht="30" customHeight="1" x14ac:dyDescent="0.25">
      <c r="M56" s="253"/>
      <c r="N56" s="253"/>
      <c r="O56" s="57"/>
      <c r="P56" s="57"/>
      <c r="Q56" s="57"/>
      <c r="T56" s="57"/>
    </row>
    <row r="57" spans="1:20" ht="30" customHeight="1" x14ac:dyDescent="0.2"/>
    <row r="58" spans="1:20" ht="30" customHeight="1" x14ac:dyDescent="0.2">
      <c r="F58" s="255"/>
      <c r="G58" s="255"/>
      <c r="H58" s="255"/>
    </row>
    <row r="59" spans="1:20" ht="30" customHeight="1" x14ac:dyDescent="0.25">
      <c r="F59" s="255"/>
      <c r="G59" s="255"/>
      <c r="H59" s="255"/>
      <c r="S59" s="57"/>
    </row>
    <row r="60" spans="1:20" ht="30" customHeight="1" x14ac:dyDescent="0.2">
      <c r="A60" s="66"/>
      <c r="F60" s="257"/>
      <c r="G60" s="257"/>
      <c r="H60" s="257"/>
    </row>
    <row r="61" spans="1:20" ht="30" customHeight="1" x14ac:dyDescent="0.2">
      <c r="F61" s="256"/>
      <c r="G61" s="256"/>
      <c r="H61" s="256"/>
      <c r="I61" s="61"/>
      <c r="J61" s="61"/>
      <c r="K61" s="61"/>
      <c r="L61" s="61"/>
    </row>
    <row r="62" spans="1:20" ht="30" customHeight="1" x14ac:dyDescent="0.2"/>
    <row r="65" spans="3:18" ht="15" x14ac:dyDescent="0.25">
      <c r="C65" s="252"/>
      <c r="D65" s="252"/>
      <c r="E65" s="252"/>
      <c r="F65" s="252"/>
      <c r="G65" s="252"/>
    </row>
    <row r="71" spans="3:18" ht="15" x14ac:dyDescent="0.25">
      <c r="C71" s="53"/>
      <c r="D71" s="53"/>
      <c r="E71" s="53"/>
    </row>
    <row r="72" spans="3:18" x14ac:dyDescent="0.2">
      <c r="C72" s="251"/>
      <c r="D72" s="251"/>
      <c r="E72" s="251"/>
      <c r="F72" s="251"/>
      <c r="G72" s="251"/>
      <c r="H72" s="251"/>
      <c r="I72" s="251"/>
      <c r="J72" s="251"/>
      <c r="K72" s="251"/>
      <c r="L72" s="251"/>
      <c r="M72" s="251"/>
      <c r="N72" s="251"/>
      <c r="O72" s="251"/>
      <c r="P72" s="251"/>
    </row>
    <row r="73" spans="3:18" ht="99" customHeight="1" x14ac:dyDescent="0.2"/>
    <row r="76" spans="3:18" ht="15" x14ac:dyDescent="0.25">
      <c r="C76" s="54"/>
      <c r="D76" s="54"/>
      <c r="E76" s="54"/>
      <c r="F76" s="252"/>
      <c r="G76" s="252"/>
      <c r="R76" s="57"/>
    </row>
    <row r="78" spans="3:18" ht="15" x14ac:dyDescent="0.25">
      <c r="C78" s="252"/>
      <c r="D78" s="252"/>
      <c r="E78" s="252"/>
      <c r="F78" s="252"/>
      <c r="G78" s="252"/>
    </row>
    <row r="79" spans="3:18" ht="15" x14ac:dyDescent="0.25">
      <c r="M79" s="253"/>
      <c r="N79" s="253"/>
      <c r="O79" s="253"/>
      <c r="P79" s="12"/>
      <c r="Q79" s="12"/>
    </row>
    <row r="81" spans="2:25" x14ac:dyDescent="0.2">
      <c r="F81" s="251"/>
      <c r="G81" s="251"/>
      <c r="H81" s="251"/>
      <c r="I81" s="59"/>
      <c r="J81" s="59"/>
      <c r="K81" s="59"/>
      <c r="L81" s="59"/>
    </row>
    <row r="82" spans="2:25" x14ac:dyDescent="0.2">
      <c r="F82" s="58"/>
      <c r="G82" s="58"/>
      <c r="H82" s="58"/>
      <c r="I82" s="59"/>
      <c r="J82" s="59"/>
      <c r="K82" s="59"/>
      <c r="L82" s="59"/>
    </row>
    <row r="83" spans="2:25" x14ac:dyDescent="0.2">
      <c r="F83" s="251"/>
      <c r="G83" s="251"/>
      <c r="H83" s="251"/>
      <c r="I83" s="59"/>
      <c r="J83" s="59"/>
      <c r="K83" s="59"/>
      <c r="L83" s="59"/>
    </row>
    <row r="87" spans="2:25" ht="15" x14ac:dyDescent="0.25">
      <c r="C87" s="252"/>
      <c r="D87" s="252"/>
      <c r="E87" s="252"/>
      <c r="F87" s="252"/>
      <c r="G87" s="252"/>
      <c r="T87" s="57"/>
      <c r="U87" s="57"/>
      <c r="V87" s="57"/>
    </row>
    <row r="90" spans="2:25" ht="15" x14ac:dyDescent="0.25">
      <c r="S90" s="57"/>
      <c r="W90" s="57"/>
      <c r="X90" s="57"/>
      <c r="Y90" s="57"/>
    </row>
    <row r="93" spans="2:25" ht="14.45" customHeight="1" x14ac:dyDescent="0.25">
      <c r="C93" s="53"/>
      <c r="D93" s="53"/>
      <c r="E93" s="53"/>
    </row>
    <row r="94" spans="2:25" ht="27" customHeight="1" x14ac:dyDescent="0.2">
      <c r="B94" s="49"/>
      <c r="C94" s="251"/>
      <c r="D94" s="251"/>
      <c r="E94" s="251"/>
      <c r="F94" s="251"/>
      <c r="G94" s="251"/>
      <c r="H94" s="251"/>
      <c r="I94" s="251"/>
      <c r="J94" s="251"/>
      <c r="K94" s="251"/>
      <c r="L94" s="251"/>
      <c r="M94" s="251"/>
      <c r="N94" s="251"/>
      <c r="O94" s="251"/>
      <c r="P94" s="251"/>
      <c r="Q94" s="49"/>
    </row>
    <row r="95" spans="2:25" ht="33" customHeight="1" x14ac:dyDescent="0.2"/>
    <row r="99" spans="18:18" ht="15" x14ac:dyDescent="0.2">
      <c r="R99" s="12"/>
    </row>
    <row r="106" spans="18:18" ht="36" customHeight="1" x14ac:dyDescent="0.2"/>
    <row r="114" spans="1:22" x14ac:dyDescent="0.2">
      <c r="R114" s="49"/>
    </row>
    <row r="115" spans="1:22" ht="33" customHeight="1" x14ac:dyDescent="0.2"/>
    <row r="117" spans="1:22" ht="33" customHeight="1" x14ac:dyDescent="0.2"/>
    <row r="121" spans="1:22" x14ac:dyDescent="0.2">
      <c r="A121" s="49"/>
    </row>
    <row r="125" spans="1:22" x14ac:dyDescent="0.2">
      <c r="T125" s="49"/>
      <c r="U125" s="49"/>
      <c r="V125" s="49"/>
    </row>
    <row r="128" spans="1:22" s="49" customFormat="1" ht="39" customHeight="1" x14ac:dyDescent="0.2">
      <c r="A128" s="25"/>
      <c r="B128" s="25"/>
      <c r="C128" s="25"/>
      <c r="D128" s="25"/>
      <c r="E128" s="25"/>
      <c r="F128" s="25"/>
      <c r="G128" s="25"/>
      <c r="H128" s="25"/>
      <c r="I128" s="25"/>
      <c r="J128" s="25"/>
      <c r="K128" s="25"/>
      <c r="L128" s="25"/>
      <c r="M128" s="25"/>
      <c r="N128" s="25"/>
      <c r="O128" s="25"/>
      <c r="P128" s="25"/>
      <c r="Q128" s="25"/>
      <c r="R128" s="25"/>
      <c r="T128" s="25"/>
      <c r="U128" s="25"/>
      <c r="V128" s="25"/>
    </row>
  </sheetData>
  <mergeCells count="18">
    <mergeCell ref="C65:G65"/>
    <mergeCell ref="F32:H32"/>
    <mergeCell ref="C45:G45"/>
    <mergeCell ref="F53:G53"/>
    <mergeCell ref="C55:G55"/>
    <mergeCell ref="M56:N56"/>
    <mergeCell ref="F58:H58"/>
    <mergeCell ref="F59:H59"/>
    <mergeCell ref="F60:H60"/>
    <mergeCell ref="F61:H61"/>
    <mergeCell ref="C87:G87"/>
    <mergeCell ref="C94:P94"/>
    <mergeCell ref="C72:P72"/>
    <mergeCell ref="F76:G76"/>
    <mergeCell ref="C78:G78"/>
    <mergeCell ref="M79:O79"/>
    <mergeCell ref="F81:H81"/>
    <mergeCell ref="F83:H83"/>
  </mergeCells>
  <conditionalFormatting sqref="F4:F6 F11:F12 F17:F18 F23:F24 F29:F30 F35:F36 F41:F42">
    <cfRule type="expression" dxfId="12" priority="251">
      <formula>$F4=#REF!</formula>
    </cfRule>
  </conditionalFormatting>
  <conditionalFormatting sqref="F7">
    <cfRule type="iconSet" priority="25">
      <iconSet showValue="0">
        <cfvo type="percent" val="0"/>
        <cfvo type="num" val="33"/>
        <cfvo type="num" val="70"/>
      </iconSet>
    </cfRule>
  </conditionalFormatting>
  <conditionalFormatting sqref="F13">
    <cfRule type="iconSet" priority="24">
      <iconSet showValue="0">
        <cfvo type="percent" val="0"/>
        <cfvo type="num" val="33"/>
        <cfvo type="num" val="70"/>
      </iconSet>
    </cfRule>
  </conditionalFormatting>
  <conditionalFormatting sqref="F19">
    <cfRule type="iconSet" priority="21">
      <iconSet showValue="0">
        <cfvo type="percent" val="0"/>
        <cfvo type="num" val="33"/>
        <cfvo type="num" val="70"/>
      </iconSet>
    </cfRule>
  </conditionalFormatting>
  <conditionalFormatting sqref="F25">
    <cfRule type="iconSet" priority="20">
      <iconSet showValue="0">
        <cfvo type="percent" val="0"/>
        <cfvo type="num" val="33"/>
        <cfvo type="num" val="70"/>
      </iconSet>
    </cfRule>
  </conditionalFormatting>
  <conditionalFormatting sqref="F31">
    <cfRule type="iconSet" priority="19">
      <iconSet showValue="0">
        <cfvo type="percent" val="0"/>
        <cfvo type="num" val="33"/>
        <cfvo type="num" val="70"/>
      </iconSet>
    </cfRule>
  </conditionalFormatting>
  <conditionalFormatting sqref="F37">
    <cfRule type="iconSet" priority="18">
      <iconSet showValue="0">
        <cfvo type="percent" val="0"/>
        <cfvo type="num" val="33"/>
        <cfvo type="num" val="70"/>
      </iconSet>
    </cfRule>
  </conditionalFormatting>
  <conditionalFormatting sqref="F43">
    <cfRule type="iconSet" priority="17">
      <iconSet showValue="0">
        <cfvo type="percent" val="0"/>
        <cfvo type="num" val="33"/>
        <cfvo type="num" val="70"/>
      </iconSet>
    </cfRule>
  </conditionalFormatting>
  <conditionalFormatting sqref="P11:P13 P17:P19 P23:P25 P29:P31 P35:P37 P41:P43 P4:P7">
    <cfRule type="dataBar" priority="26">
      <dataBar>
        <cfvo type="num" val="0"/>
        <cfvo type="num" val="100"/>
        <color theme="9" tint="0.39997558519241921"/>
      </dataBar>
      <extLst>
        <ext xmlns:x14="http://schemas.microsoft.com/office/spreadsheetml/2009/9/main" uri="{B025F937-C7B1-47D3-B67F-A62EFF666E3E}">
          <x14:id>{1AD869F5-9217-45FB-B350-803FDC339081}</x14:id>
        </ext>
      </extLst>
    </cfRule>
  </conditionalFormatting>
  <dataValidations count="2">
    <dataValidation type="date" allowBlank="1" showInputMessage="1" showErrorMessage="1" sqref="R3" xr:uid="{28780588-3F03-47E5-A3A2-81590E5BE7D0}">
      <formula1>43831</formula1>
      <formula2>46752</formula2>
    </dataValidation>
    <dataValidation type="list" allowBlank="1" showInputMessage="1" showErrorMessage="1" sqref="F11:F12 F17:F18 F23:F24 F29:F30 F35:F36 F41:F42 F4:F6" xr:uid="{A66B3191-677E-467B-9C91-167EE7251C74}">
      <formula1>$U$3:$U$7</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246" operator="containsText" id="{DD1BCF87-7F99-433C-9ECA-CEB2D4F135DF}">
            <xm:f>NOT(ISERROR(SEARCH($U$7,F4)))</xm:f>
            <xm:f>$U$7</xm:f>
            <x14:dxf>
              <fill>
                <patternFill>
                  <bgColor theme="9" tint="0.39994506668294322"/>
                </patternFill>
              </fill>
            </x14:dxf>
          </x14:cfRule>
          <x14:cfRule type="containsText" priority="247" operator="containsText" id="{5C927A4B-1297-471B-A994-F09C6630D91C}">
            <xm:f>NOT(ISERROR(SEARCH($U$6,F4)))</xm:f>
            <xm:f>$U$6</xm:f>
            <x14:dxf>
              <fill>
                <patternFill>
                  <bgColor rgb="FFA9D08E"/>
                </patternFill>
              </fill>
            </x14:dxf>
          </x14:cfRule>
          <x14:cfRule type="containsText" priority="248" operator="containsText" id="{A519ECDE-DA3B-4885-B091-04A3EFE3007C}">
            <xm:f>NOT(ISERROR(SEARCH($U$5,F4)))</xm:f>
            <xm:f>$U$5</xm:f>
            <x14:dxf>
              <fill>
                <patternFill>
                  <bgColor rgb="FFCC66FF"/>
                </patternFill>
              </fill>
            </x14:dxf>
          </x14:cfRule>
          <x14:cfRule type="containsText" priority="249" operator="containsText" id="{46D0738B-49B2-457C-B93D-048B92B62115}">
            <xm:f>NOT(ISERROR(SEARCH($U$4,F4)))</xm:f>
            <xm:f>$U$4</xm:f>
            <x14:dxf>
              <fill>
                <patternFill>
                  <bgColor rgb="FFFFCCFF"/>
                </patternFill>
              </fill>
            </x14:dxf>
          </x14:cfRule>
          <x14:cfRule type="containsText" priority="250" operator="containsText" id="{0AC92683-CAC8-4CA2-804D-57717C02FA80}">
            <xm:f>NOT(ISERROR(SEARCH($U$3,F4)))</xm:f>
            <xm:f>$U$3</xm:f>
            <x14:dxf>
              <fill>
                <patternFill>
                  <bgColor rgb="FFDBDBDB"/>
                </patternFill>
              </fill>
            </x14:dxf>
          </x14:cfRule>
          <xm:sqref>F4:F6 F11:F12 F17:F18 F23:F24 F29:F30 F35:F36 F41:F42</xm:sqref>
        </x14:conditionalFormatting>
        <x14:conditionalFormatting xmlns:xm="http://schemas.microsoft.com/office/excel/2006/main">
          <x14:cfRule type="dataBar" id="{1AD869F5-9217-45FB-B350-803FDC339081}">
            <x14:dataBar minLength="0" maxLength="100" gradient="0">
              <x14:cfvo type="num">
                <xm:f>0</xm:f>
              </x14:cfvo>
              <x14:cfvo type="num">
                <xm:f>100</xm:f>
              </x14:cfvo>
              <x14:negativeFillColor rgb="FFFF0000"/>
              <x14:axisColor rgb="FF000000"/>
            </x14:dataBar>
          </x14:cfRule>
          <xm:sqref>P11:P13 P17:P19 P23:P25 P29:P31 P35:P37 P41:P43 P4:P7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19811-7110-42D5-A7A5-5806050B676F}">
  <sheetPr>
    <tabColor rgb="FFC83737"/>
  </sheetPr>
  <dimension ref="A1:J7"/>
  <sheetViews>
    <sheetView zoomScale="80" zoomScaleNormal="80" workbookViewId="0">
      <selection activeCell="B5" sqref="B4:B5"/>
    </sheetView>
  </sheetViews>
  <sheetFormatPr baseColWidth="10" defaultColWidth="11.5703125" defaultRowHeight="14.25" x14ac:dyDescent="0.2"/>
  <cols>
    <col min="1" max="1" width="11.5703125" style="25"/>
    <col min="2" max="2" width="101.140625" style="25" customWidth="1"/>
    <col min="3" max="3" width="24.140625" style="25" bestFit="1" customWidth="1"/>
    <col min="4" max="4" width="28.7109375" style="25" customWidth="1"/>
    <col min="5" max="5" width="26.28515625" style="25" bestFit="1" customWidth="1"/>
    <col min="6" max="6" width="17.28515625" style="25" bestFit="1" customWidth="1"/>
    <col min="7" max="7" width="12.7109375" style="25" bestFit="1" customWidth="1"/>
    <col min="8" max="8" width="85.7109375" style="25" bestFit="1" customWidth="1"/>
    <col min="9" max="9" width="97.85546875" style="25" customWidth="1"/>
    <col min="10" max="10" width="69.85546875" style="25" customWidth="1"/>
    <col min="11" max="16384" width="11.5703125" style="25"/>
  </cols>
  <sheetData>
    <row r="1" spans="1:10" ht="30" customHeight="1" x14ac:dyDescent="0.2">
      <c r="A1" s="268" t="s">
        <v>213</v>
      </c>
      <c r="B1" s="269"/>
      <c r="C1" s="71"/>
      <c r="D1" s="71"/>
      <c r="E1" s="71"/>
      <c r="F1" s="205" t="str">
        <f>'PTGE Midour Synthèse'!C1</f>
        <v>le 10/03/2025</v>
      </c>
      <c r="G1" s="71"/>
      <c r="H1" s="72"/>
      <c r="I1" s="71"/>
    </row>
    <row r="2" spans="1:10" x14ac:dyDescent="0.2">
      <c r="A2" s="73"/>
      <c r="B2" s="72"/>
      <c r="C2" s="72"/>
      <c r="D2" s="72"/>
      <c r="E2" s="72"/>
      <c r="F2" s="72"/>
      <c r="G2" s="72"/>
      <c r="H2" s="72"/>
      <c r="I2" s="72"/>
    </row>
    <row r="3" spans="1:10" ht="45" customHeight="1" thickBot="1" x14ac:dyDescent="0.25">
      <c r="A3" s="159" t="s">
        <v>24</v>
      </c>
      <c r="B3" s="159" t="s">
        <v>102</v>
      </c>
      <c r="C3" s="160" t="s">
        <v>25</v>
      </c>
      <c r="D3" s="160" t="s">
        <v>26</v>
      </c>
      <c r="E3" s="160" t="s">
        <v>0</v>
      </c>
      <c r="F3" s="160" t="s">
        <v>88</v>
      </c>
      <c r="G3" s="160" t="s">
        <v>115</v>
      </c>
      <c r="H3" s="161" t="s">
        <v>71</v>
      </c>
      <c r="I3" s="159" t="s">
        <v>16</v>
      </c>
    </row>
    <row r="4" spans="1:10" s="42" customFormat="1" ht="45" customHeight="1" x14ac:dyDescent="0.25">
      <c r="A4" s="103" t="s">
        <v>210</v>
      </c>
      <c r="B4" s="104" t="s">
        <v>223</v>
      </c>
      <c r="C4" s="105"/>
      <c r="D4" s="105"/>
      <c r="E4" s="106">
        <f>AVERAGE(ASV!F7,ASV!F14,ASV!F20,ASV!F27,ASV!F34,ASV!F40)</f>
        <v>49.222222222222221</v>
      </c>
      <c r="F4" s="107">
        <f>AVERAGE(ASV!P7,ASV!P14,ASV!P20,ASV!P27,ASV!P34,ASV!P40)</f>
        <v>49.222222222222221</v>
      </c>
      <c r="G4" s="108">
        <f>SUM(ASV!O7,ASV!O14,ASV!O20,ASV!O27,ASV!O34,ASV!O40)</f>
        <v>0</v>
      </c>
      <c r="H4" s="177" t="s">
        <v>81</v>
      </c>
      <c r="I4" s="110"/>
      <c r="J4" s="263"/>
    </row>
    <row r="5" spans="1:10" s="42" customFormat="1" ht="45" customHeight="1" x14ac:dyDescent="0.25">
      <c r="A5" s="111" t="s">
        <v>211</v>
      </c>
      <c r="B5" s="112" t="s">
        <v>224</v>
      </c>
      <c r="C5" s="113"/>
      <c r="D5" s="113"/>
      <c r="E5" s="114">
        <f>AVERAGE(ASV!F46,ASV!F52)</f>
        <v>25.75</v>
      </c>
      <c r="F5" s="115">
        <f>AVERAGE(ASV!P46,ASV!P52)</f>
        <v>25.75</v>
      </c>
      <c r="G5" s="116">
        <f>SUM(ASV!O46,ASV!O52)</f>
        <v>0</v>
      </c>
      <c r="H5" s="173"/>
      <c r="I5" s="118"/>
      <c r="J5" s="263"/>
    </row>
    <row r="6" spans="1:10" s="42" customFormat="1" ht="45" customHeight="1" thickBot="1" x14ac:dyDescent="0.3">
      <c r="A6" s="119" t="s">
        <v>212</v>
      </c>
      <c r="B6" s="120" t="s">
        <v>22</v>
      </c>
      <c r="C6" s="121"/>
      <c r="D6" s="121"/>
      <c r="E6" s="122">
        <f>AVERAGE(ASV!F58)</f>
        <v>50</v>
      </c>
      <c r="F6" s="123">
        <f>AVERAGE(ASV!P58)</f>
        <v>50</v>
      </c>
      <c r="G6" s="124">
        <f>ASV!O58</f>
        <v>0</v>
      </c>
      <c r="H6" s="176"/>
      <c r="I6" s="125"/>
      <c r="J6" s="263"/>
    </row>
    <row r="7" spans="1:10" ht="45" customHeight="1" x14ac:dyDescent="0.2">
      <c r="D7" s="230" t="s">
        <v>539</v>
      </c>
      <c r="E7" s="126">
        <f>AVERAGE(E4:E6)</f>
        <v>41.657407407407412</v>
      </c>
      <c r="F7" s="127">
        <f>AVERAGE(F4:F6)</f>
        <v>41.657407407407412</v>
      </c>
      <c r="G7" s="76">
        <f>SUM(G4:G6)</f>
        <v>0</v>
      </c>
      <c r="H7" s="74"/>
    </row>
  </sheetData>
  <mergeCells count="2">
    <mergeCell ref="A1:B1"/>
    <mergeCell ref="J4:J6"/>
  </mergeCells>
  <conditionalFormatting sqref="E4:E7">
    <cfRule type="iconSet" priority="221">
      <iconSet showValue="0">
        <cfvo type="percent" val="0"/>
        <cfvo type="num" val="33"/>
        <cfvo type="num" val="70"/>
      </iconSet>
    </cfRule>
  </conditionalFormatting>
  <conditionalFormatting sqref="F4:F7">
    <cfRule type="dataBar" priority="1">
      <dataBar>
        <cfvo type="num" val="0"/>
        <cfvo type="num" val="100"/>
        <color theme="9" tint="0.39997558519241921"/>
      </dataBar>
      <extLst>
        <ext xmlns:x14="http://schemas.microsoft.com/office/spreadsheetml/2009/9/main" uri="{B025F937-C7B1-47D3-B67F-A62EFF666E3E}">
          <x14:id>{D3DB4C9D-29AC-44C9-80A8-1EA1136685F2}</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D3DB4C9D-29AC-44C9-80A8-1EA1136685F2}">
            <x14:dataBar minLength="0" maxLength="100" gradient="0">
              <x14:cfvo type="num">
                <xm:f>0</xm:f>
              </x14:cfvo>
              <x14:cfvo type="num">
                <xm:f>100</xm:f>
              </x14:cfvo>
              <x14:negativeFillColor rgb="FFFF0000"/>
              <x14:axisColor rgb="FF000000"/>
            </x14:dataBar>
          </x14:cfRule>
          <xm:sqref>F4:F7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9FD03-1FB2-4FB5-9197-A6B633352977}">
  <sheetPr>
    <tabColor rgb="FFC83737"/>
  </sheetPr>
  <dimension ref="A1:Y139"/>
  <sheetViews>
    <sheetView topLeftCell="A46" zoomScale="70" zoomScaleNormal="70" workbookViewId="0">
      <selection activeCell="Q40" sqref="Q40"/>
    </sheetView>
  </sheetViews>
  <sheetFormatPr baseColWidth="10" defaultColWidth="11.5703125" defaultRowHeight="14.25" x14ac:dyDescent="0.2"/>
  <cols>
    <col min="1" max="1" width="11.5703125" style="25"/>
    <col min="2" max="2" width="53" style="25" customWidth="1"/>
    <col min="3" max="5" width="30" style="25" customWidth="1"/>
    <col min="6" max="6" width="20.7109375" style="25" customWidth="1"/>
    <col min="7" max="8" width="11.5703125" style="25"/>
    <col min="9" max="9" width="45.28515625" style="25" customWidth="1"/>
    <col min="10" max="12" width="9.5703125" style="25" hidden="1" customWidth="1"/>
    <col min="13" max="13" width="18.28515625" style="25" hidden="1" customWidth="1"/>
    <col min="14" max="15" width="0" style="25" hidden="1" customWidth="1"/>
    <col min="16" max="16" width="16.85546875" style="25" customWidth="1"/>
    <col min="17" max="17" width="105.28515625" style="25" customWidth="1"/>
    <col min="18" max="20" width="11.5703125" style="25"/>
    <col min="21" max="21" width="13.42578125" style="25" bestFit="1" customWidth="1"/>
    <col min="22" max="22" width="84.5703125" style="25" bestFit="1" customWidth="1"/>
    <col min="23" max="16384" width="11.5703125" style="25"/>
  </cols>
  <sheetData>
    <row r="1" spans="1:22" ht="40.15" customHeight="1" x14ac:dyDescent="0.2">
      <c r="B1" s="201" t="s">
        <v>59</v>
      </c>
      <c r="F1" s="38" t="str">
        <f>'PTGE Midour Synthèse'!C1</f>
        <v>le 10/03/2025</v>
      </c>
    </row>
    <row r="2" spans="1:22" ht="19.899999999999999" customHeight="1" x14ac:dyDescent="0.2">
      <c r="B2" s="81" t="s">
        <v>214</v>
      </c>
    </row>
    <row r="3" spans="1:22" ht="30" customHeight="1" x14ac:dyDescent="0.2">
      <c r="A3" s="66"/>
      <c r="B3" s="62" t="s">
        <v>102</v>
      </c>
      <c r="C3" s="31" t="s">
        <v>307</v>
      </c>
      <c r="D3" s="31" t="s">
        <v>68</v>
      </c>
      <c r="E3" s="31" t="s">
        <v>51</v>
      </c>
      <c r="F3" s="31" t="s">
        <v>0</v>
      </c>
      <c r="G3" s="31" t="s">
        <v>106</v>
      </c>
      <c r="H3" s="31" t="s">
        <v>103</v>
      </c>
      <c r="I3" s="31" t="s">
        <v>105</v>
      </c>
      <c r="J3" s="31" t="s">
        <v>116</v>
      </c>
      <c r="K3" s="31" t="s">
        <v>117</v>
      </c>
      <c r="L3" s="31" t="s">
        <v>150</v>
      </c>
      <c r="M3" s="37" t="s">
        <v>114</v>
      </c>
      <c r="N3" s="31" t="s">
        <v>104</v>
      </c>
      <c r="O3" s="31" t="s">
        <v>115</v>
      </c>
      <c r="P3" s="31" t="s">
        <v>118</v>
      </c>
      <c r="Q3" s="31" t="s">
        <v>107</v>
      </c>
      <c r="R3" s="38"/>
      <c r="T3" s="24" t="s">
        <v>109</v>
      </c>
      <c r="U3" s="39" t="s">
        <v>60</v>
      </c>
      <c r="V3" s="25" t="s">
        <v>67</v>
      </c>
    </row>
    <row r="4" spans="1:22" ht="45" customHeight="1" x14ac:dyDescent="0.2">
      <c r="A4" s="24"/>
      <c r="B4" s="42" t="s">
        <v>260</v>
      </c>
      <c r="C4" s="165" t="s">
        <v>327</v>
      </c>
      <c r="D4" s="165" t="s">
        <v>367</v>
      </c>
      <c r="E4" s="165" t="s">
        <v>375</v>
      </c>
      <c r="F4" s="28" t="s">
        <v>3</v>
      </c>
      <c r="G4" s="166">
        <v>44743</v>
      </c>
      <c r="H4" s="166">
        <v>44926</v>
      </c>
      <c r="I4" s="70"/>
      <c r="J4" s="70"/>
      <c r="K4" s="70"/>
      <c r="L4" s="70"/>
      <c r="M4" s="24">
        <v>0</v>
      </c>
      <c r="N4" s="24">
        <v>0</v>
      </c>
      <c r="O4" s="24">
        <f>M4*N4</f>
        <v>0</v>
      </c>
      <c r="P4" s="23">
        <v>100</v>
      </c>
      <c r="Q4" s="60" t="s">
        <v>80</v>
      </c>
      <c r="T4" s="24" t="s">
        <v>110</v>
      </c>
      <c r="U4" s="43" t="s">
        <v>61</v>
      </c>
      <c r="V4" s="25" t="s">
        <v>65</v>
      </c>
    </row>
    <row r="5" spans="1:22" ht="45" customHeight="1" x14ac:dyDescent="0.2">
      <c r="A5" s="24"/>
      <c r="B5" s="42" t="s">
        <v>261</v>
      </c>
      <c r="C5" s="165"/>
      <c r="D5" s="165"/>
      <c r="E5" s="165" t="s">
        <v>375</v>
      </c>
      <c r="F5" s="28" t="s">
        <v>3</v>
      </c>
      <c r="G5" s="166">
        <v>44743</v>
      </c>
      <c r="H5" s="166">
        <v>44926</v>
      </c>
      <c r="I5" s="70"/>
      <c r="J5" s="70"/>
      <c r="K5" s="70"/>
      <c r="L5" s="70"/>
      <c r="M5" s="24"/>
      <c r="N5" s="24"/>
      <c r="O5" s="24"/>
      <c r="P5" s="23">
        <v>100</v>
      </c>
      <c r="Q5" s="60" t="s">
        <v>489</v>
      </c>
      <c r="T5" s="24" t="s">
        <v>111</v>
      </c>
      <c r="U5" s="44" t="s">
        <v>64</v>
      </c>
      <c r="V5" s="25" t="s">
        <v>66</v>
      </c>
    </row>
    <row r="6" spans="1:22" ht="45" customHeight="1" x14ac:dyDescent="0.2">
      <c r="A6" s="24"/>
      <c r="B6" s="42" t="s">
        <v>262</v>
      </c>
      <c r="C6" s="165"/>
      <c r="D6" s="165"/>
      <c r="E6" s="165"/>
      <c r="F6" s="28" t="s">
        <v>1</v>
      </c>
      <c r="G6" s="166"/>
      <c r="H6" s="166"/>
      <c r="I6" s="70"/>
      <c r="J6" s="70"/>
      <c r="K6" s="70"/>
      <c r="L6" s="70"/>
      <c r="M6" s="24"/>
      <c r="N6" s="24"/>
      <c r="O6" s="24"/>
      <c r="P6" s="23">
        <v>50</v>
      </c>
      <c r="Q6" s="60" t="s">
        <v>490</v>
      </c>
      <c r="T6" s="24" t="s">
        <v>112</v>
      </c>
      <c r="U6" s="48" t="s">
        <v>3</v>
      </c>
      <c r="V6" s="25" t="s">
        <v>63</v>
      </c>
    </row>
    <row r="7" spans="1:22" ht="30" customHeight="1" x14ac:dyDescent="0.2">
      <c r="A7" s="24"/>
      <c r="B7" s="25" t="s">
        <v>89</v>
      </c>
      <c r="C7" s="25" t="s">
        <v>89</v>
      </c>
      <c r="F7" s="23">
        <f>P7</f>
        <v>83.333333333333329</v>
      </c>
      <c r="G7" s="45"/>
      <c r="H7" s="45"/>
      <c r="I7" s="25" t="s">
        <v>89</v>
      </c>
      <c r="M7" s="46">
        <f>SUM(M4:M6)</f>
        <v>0</v>
      </c>
      <c r="N7" s="46">
        <f>SUM(N4:N6)</f>
        <v>0</v>
      </c>
      <c r="O7" s="46">
        <f>SUM(O4:O6)</f>
        <v>0</v>
      </c>
      <c r="P7" s="47">
        <f>AVERAGE(P4:P6)</f>
        <v>83.333333333333329</v>
      </c>
      <c r="Q7" s="60"/>
      <c r="T7" s="24" t="s">
        <v>112</v>
      </c>
      <c r="U7" s="48" t="s">
        <v>1</v>
      </c>
      <c r="V7" s="25" t="s">
        <v>62</v>
      </c>
    </row>
    <row r="8" spans="1:22" ht="30" customHeight="1" x14ac:dyDescent="0.2">
      <c r="A8" s="24"/>
    </row>
    <row r="9" spans="1:22" ht="30" customHeight="1" x14ac:dyDescent="0.2">
      <c r="B9" s="81" t="s">
        <v>215</v>
      </c>
    </row>
    <row r="10" spans="1:22" ht="30" customHeight="1" x14ac:dyDescent="0.2">
      <c r="B10" s="62" t="s">
        <v>102</v>
      </c>
      <c r="C10" s="31" t="s">
        <v>307</v>
      </c>
      <c r="D10" s="31" t="s">
        <v>68</v>
      </c>
      <c r="E10" s="31" t="s">
        <v>51</v>
      </c>
      <c r="F10" s="31" t="s">
        <v>0</v>
      </c>
      <c r="G10" s="31" t="s">
        <v>106</v>
      </c>
      <c r="H10" s="31" t="s">
        <v>103</v>
      </c>
      <c r="I10" s="31" t="s">
        <v>105</v>
      </c>
      <c r="J10" s="31" t="s">
        <v>116</v>
      </c>
      <c r="K10" s="31" t="s">
        <v>117</v>
      </c>
      <c r="L10" s="31" t="s">
        <v>150</v>
      </c>
      <c r="M10" s="37" t="s">
        <v>114</v>
      </c>
      <c r="N10" s="31" t="s">
        <v>104</v>
      </c>
      <c r="O10" s="31" t="s">
        <v>115</v>
      </c>
      <c r="P10" s="31" t="s">
        <v>118</v>
      </c>
      <c r="Q10" s="31" t="s">
        <v>107</v>
      </c>
    </row>
    <row r="11" spans="1:22" ht="45" customHeight="1" x14ac:dyDescent="0.2">
      <c r="B11" s="60" t="s">
        <v>263</v>
      </c>
      <c r="C11" s="165" t="s">
        <v>327</v>
      </c>
      <c r="D11" s="165" t="s">
        <v>368</v>
      </c>
      <c r="E11" s="165" t="s">
        <v>375</v>
      </c>
      <c r="F11" s="28" t="s">
        <v>61</v>
      </c>
      <c r="G11" s="166">
        <v>44562</v>
      </c>
      <c r="H11" s="166">
        <v>44926</v>
      </c>
      <c r="I11" s="64" t="s">
        <v>228</v>
      </c>
      <c r="J11" s="24"/>
      <c r="K11" s="24"/>
      <c r="L11" s="24"/>
      <c r="M11" s="24">
        <v>0</v>
      </c>
      <c r="N11" s="24">
        <v>0</v>
      </c>
      <c r="O11" s="24">
        <f>M11*N11</f>
        <v>0</v>
      </c>
      <c r="P11" s="23">
        <v>33</v>
      </c>
      <c r="Q11" s="60" t="s">
        <v>83</v>
      </c>
    </row>
    <row r="12" spans="1:22" ht="45" customHeight="1" x14ac:dyDescent="0.2">
      <c r="B12" s="60" t="s">
        <v>264</v>
      </c>
      <c r="C12" s="165"/>
      <c r="D12" s="165"/>
      <c r="E12" s="165" t="s">
        <v>375</v>
      </c>
      <c r="F12" s="28" t="s">
        <v>61</v>
      </c>
      <c r="G12" s="166"/>
      <c r="H12" s="166"/>
      <c r="I12" s="64"/>
      <c r="J12" s="24"/>
      <c r="K12" s="24"/>
      <c r="L12" s="24"/>
      <c r="M12" s="24"/>
      <c r="N12" s="24"/>
      <c r="O12" s="24"/>
      <c r="P12" s="23">
        <v>33</v>
      </c>
      <c r="Q12" s="60" t="s">
        <v>485</v>
      </c>
    </row>
    <row r="13" spans="1:22" ht="45" customHeight="1" x14ac:dyDescent="0.2">
      <c r="A13" s="66"/>
      <c r="B13" s="60" t="s">
        <v>424</v>
      </c>
      <c r="C13" s="165"/>
      <c r="D13" s="165"/>
      <c r="E13" s="165" t="s">
        <v>375</v>
      </c>
      <c r="F13" s="28" t="s">
        <v>60</v>
      </c>
      <c r="G13" s="166"/>
      <c r="H13" s="166"/>
      <c r="I13" s="64"/>
      <c r="J13" s="24"/>
      <c r="K13" s="24"/>
      <c r="L13" s="24"/>
      <c r="M13" s="24"/>
      <c r="N13" s="24"/>
      <c r="O13" s="24"/>
      <c r="P13" s="23">
        <v>0</v>
      </c>
      <c r="Q13" s="60"/>
    </row>
    <row r="14" spans="1:22" ht="30" customHeight="1" x14ac:dyDescent="0.2">
      <c r="B14" s="25" t="s">
        <v>89</v>
      </c>
      <c r="C14" s="25" t="s">
        <v>89</v>
      </c>
      <c r="F14" s="23">
        <f>P14</f>
        <v>22</v>
      </c>
      <c r="G14" s="45"/>
      <c r="H14" s="45"/>
      <c r="I14" s="25" t="s">
        <v>89</v>
      </c>
      <c r="M14" s="46">
        <f>SUM(M11:M13)</f>
        <v>0</v>
      </c>
      <c r="N14" s="46">
        <f>SUM(N11:N13)</f>
        <v>0</v>
      </c>
      <c r="O14" s="46">
        <f>SUM(O11:O13)</f>
        <v>0</v>
      </c>
      <c r="P14" s="23">
        <f>AVERAGE(P11:P13)</f>
        <v>22</v>
      </c>
      <c r="Q14" s="60"/>
    </row>
    <row r="15" spans="1:22" ht="30" customHeight="1" x14ac:dyDescent="0.2"/>
    <row r="16" spans="1:22" ht="30" customHeight="1" x14ac:dyDescent="0.2">
      <c r="B16" s="81" t="s">
        <v>216</v>
      </c>
    </row>
    <row r="17" spans="1:17" ht="30" customHeight="1" x14ac:dyDescent="0.2">
      <c r="B17" s="62" t="s">
        <v>102</v>
      </c>
      <c r="C17" s="31" t="s">
        <v>307</v>
      </c>
      <c r="D17" s="31" t="s">
        <v>68</v>
      </c>
      <c r="E17" s="31" t="s">
        <v>51</v>
      </c>
      <c r="F17" s="31" t="s">
        <v>0</v>
      </c>
      <c r="G17" s="31" t="s">
        <v>106</v>
      </c>
      <c r="H17" s="31" t="s">
        <v>103</v>
      </c>
      <c r="I17" s="31" t="s">
        <v>105</v>
      </c>
      <c r="J17" s="31" t="s">
        <v>116</v>
      </c>
      <c r="K17" s="31" t="s">
        <v>117</v>
      </c>
      <c r="L17" s="31" t="s">
        <v>150</v>
      </c>
      <c r="M17" s="37" t="s">
        <v>114</v>
      </c>
      <c r="N17" s="31" t="s">
        <v>104</v>
      </c>
      <c r="O17" s="31" t="s">
        <v>115</v>
      </c>
      <c r="P17" s="31" t="s">
        <v>118</v>
      </c>
      <c r="Q17" s="31" t="s">
        <v>107</v>
      </c>
    </row>
    <row r="18" spans="1:17" ht="45" customHeight="1" x14ac:dyDescent="0.2">
      <c r="B18" s="42"/>
      <c r="C18" s="165" t="s">
        <v>369</v>
      </c>
      <c r="D18" s="165"/>
      <c r="E18" s="165"/>
      <c r="F18" s="65" t="s">
        <v>60</v>
      </c>
      <c r="G18" s="166"/>
      <c r="H18" s="166"/>
      <c r="I18" s="24" t="s">
        <v>227</v>
      </c>
      <c r="J18" s="24"/>
      <c r="K18" s="24"/>
      <c r="L18" s="24"/>
      <c r="M18" s="24">
        <v>0</v>
      </c>
      <c r="N18" s="24">
        <v>0</v>
      </c>
      <c r="O18" s="24">
        <f>M18*N18</f>
        <v>0</v>
      </c>
      <c r="P18" s="23">
        <v>0</v>
      </c>
      <c r="Q18" s="60" t="s">
        <v>82</v>
      </c>
    </row>
    <row r="19" spans="1:17" ht="45" customHeight="1" x14ac:dyDescent="0.2">
      <c r="B19" s="42"/>
      <c r="C19" s="165"/>
      <c r="D19" s="165"/>
      <c r="E19" s="165"/>
      <c r="F19" s="65"/>
      <c r="G19" s="166"/>
      <c r="H19" s="166"/>
      <c r="I19" s="24"/>
      <c r="J19" s="24"/>
      <c r="K19" s="24"/>
      <c r="L19" s="24"/>
      <c r="M19" s="24"/>
      <c r="N19" s="24"/>
      <c r="O19" s="24"/>
      <c r="P19" s="23"/>
      <c r="Q19" s="60"/>
    </row>
    <row r="20" spans="1:17" ht="30" customHeight="1" x14ac:dyDescent="0.2">
      <c r="B20" s="25" t="s">
        <v>89</v>
      </c>
      <c r="C20" s="25" t="s">
        <v>89</v>
      </c>
      <c r="F20" s="23">
        <f>P20</f>
        <v>0</v>
      </c>
      <c r="G20" s="45"/>
      <c r="H20" s="45"/>
      <c r="M20" s="46">
        <f>SUM(M18:M19)</f>
        <v>0</v>
      </c>
      <c r="N20" s="46">
        <f>SUM(N18:N19)</f>
        <v>0</v>
      </c>
      <c r="O20" s="46">
        <f>SUM(O18:O19)</f>
        <v>0</v>
      </c>
      <c r="P20" s="23">
        <f>AVERAGE(P18:P19)</f>
        <v>0</v>
      </c>
      <c r="Q20" s="60"/>
    </row>
    <row r="21" spans="1:17" ht="30" customHeight="1" x14ac:dyDescent="0.2"/>
    <row r="22" spans="1:17" ht="30" customHeight="1" x14ac:dyDescent="0.2">
      <c r="B22" s="81" t="s">
        <v>217</v>
      </c>
    </row>
    <row r="23" spans="1:17" ht="30" customHeight="1" x14ac:dyDescent="0.2">
      <c r="B23" s="62" t="s">
        <v>102</v>
      </c>
      <c r="C23" s="31" t="s">
        <v>307</v>
      </c>
      <c r="D23" s="31" t="s">
        <v>68</v>
      </c>
      <c r="E23" s="31" t="s">
        <v>51</v>
      </c>
      <c r="F23" s="31" t="s">
        <v>0</v>
      </c>
      <c r="G23" s="31" t="s">
        <v>106</v>
      </c>
      <c r="H23" s="31" t="s">
        <v>103</v>
      </c>
      <c r="I23" s="31" t="s">
        <v>105</v>
      </c>
      <c r="J23" s="31" t="s">
        <v>116</v>
      </c>
      <c r="K23" s="31" t="s">
        <v>117</v>
      </c>
      <c r="L23" s="31" t="s">
        <v>150</v>
      </c>
      <c r="M23" s="37" t="s">
        <v>114</v>
      </c>
      <c r="N23" s="31" t="s">
        <v>104</v>
      </c>
      <c r="O23" s="31" t="s">
        <v>115</v>
      </c>
      <c r="P23" s="31" t="s">
        <v>118</v>
      </c>
      <c r="Q23" s="31" t="s">
        <v>107</v>
      </c>
    </row>
    <row r="24" spans="1:17" ht="45" customHeight="1" x14ac:dyDescent="0.2">
      <c r="A24" s="66"/>
      <c r="B24" s="42" t="s">
        <v>265</v>
      </c>
      <c r="C24" s="165" t="s">
        <v>327</v>
      </c>
      <c r="D24" s="165" t="s">
        <v>370</v>
      </c>
      <c r="E24" s="165" t="s">
        <v>375</v>
      </c>
      <c r="F24" s="65" t="s">
        <v>60</v>
      </c>
      <c r="G24" s="166"/>
      <c r="H24" s="166"/>
      <c r="I24" s="24" t="s">
        <v>226</v>
      </c>
      <c r="J24" s="24"/>
      <c r="K24" s="24"/>
      <c r="L24" s="24"/>
      <c r="M24" s="24">
        <v>0</v>
      </c>
      <c r="N24" s="24">
        <v>0</v>
      </c>
      <c r="O24" s="24">
        <f>M24*N24</f>
        <v>0</v>
      </c>
      <c r="P24" s="23">
        <v>0</v>
      </c>
      <c r="Q24" s="60"/>
    </row>
    <row r="25" spans="1:17" ht="45" customHeight="1" x14ac:dyDescent="0.2">
      <c r="B25" s="42" t="s">
        <v>266</v>
      </c>
      <c r="C25" s="165"/>
      <c r="D25" s="165"/>
      <c r="E25" s="165" t="s">
        <v>375</v>
      </c>
      <c r="F25" s="65" t="s">
        <v>60</v>
      </c>
      <c r="G25" s="166"/>
      <c r="H25" s="166"/>
      <c r="I25" s="24"/>
      <c r="J25" s="24"/>
      <c r="K25" s="24"/>
      <c r="L25" s="24"/>
      <c r="M25" s="24"/>
      <c r="N25" s="24"/>
      <c r="O25" s="24"/>
      <c r="P25" s="23"/>
      <c r="Q25" s="60"/>
    </row>
    <row r="26" spans="1:17" ht="45" customHeight="1" x14ac:dyDescent="0.2">
      <c r="B26" s="42"/>
      <c r="C26" s="64"/>
      <c r="D26" s="64"/>
      <c r="E26" s="64"/>
      <c r="F26" s="65"/>
      <c r="G26" s="166"/>
      <c r="H26" s="166"/>
      <c r="I26" s="24"/>
      <c r="J26" s="24"/>
      <c r="K26" s="24"/>
      <c r="L26" s="24"/>
      <c r="M26" s="24"/>
      <c r="N26" s="24"/>
      <c r="O26" s="24"/>
      <c r="P26" s="23"/>
      <c r="Q26" s="60"/>
    </row>
    <row r="27" spans="1:17" ht="30" customHeight="1" x14ac:dyDescent="0.2">
      <c r="B27" s="25" t="s">
        <v>89</v>
      </c>
      <c r="C27" s="25" t="s">
        <v>89</v>
      </c>
      <c r="F27" s="23">
        <f>P27</f>
        <v>0</v>
      </c>
      <c r="G27" s="45"/>
      <c r="H27" s="45"/>
      <c r="M27" s="46">
        <f>SUM(M24:M26)</f>
        <v>0</v>
      </c>
      <c r="N27" s="46">
        <f>SUM(N24:N26)</f>
        <v>0</v>
      </c>
      <c r="O27" s="46">
        <f>SUM(O24:O26)</f>
        <v>0</v>
      </c>
      <c r="P27" s="23">
        <f>AVERAGE(P24:P26)</f>
        <v>0</v>
      </c>
      <c r="Q27" s="60"/>
    </row>
    <row r="28" spans="1:17" ht="30" customHeight="1" x14ac:dyDescent="0.2"/>
    <row r="29" spans="1:17" ht="30" customHeight="1" x14ac:dyDescent="0.2">
      <c r="B29" s="81" t="s">
        <v>218</v>
      </c>
    </row>
    <row r="30" spans="1:17" ht="30" customHeight="1" x14ac:dyDescent="0.2">
      <c r="B30" s="62" t="s">
        <v>102</v>
      </c>
      <c r="C30" s="31" t="s">
        <v>307</v>
      </c>
      <c r="D30" s="31" t="s">
        <v>68</v>
      </c>
      <c r="E30" s="31" t="s">
        <v>51</v>
      </c>
      <c r="F30" s="31" t="s">
        <v>0</v>
      </c>
      <c r="G30" s="31" t="s">
        <v>106</v>
      </c>
      <c r="H30" s="31" t="s">
        <v>103</v>
      </c>
      <c r="I30" s="31" t="s">
        <v>105</v>
      </c>
      <c r="J30" s="31" t="s">
        <v>116</v>
      </c>
      <c r="K30" s="31" t="s">
        <v>117</v>
      </c>
      <c r="L30" s="31" t="s">
        <v>150</v>
      </c>
      <c r="M30" s="37" t="s">
        <v>114</v>
      </c>
      <c r="N30" s="31" t="s">
        <v>104</v>
      </c>
      <c r="O30" s="31" t="s">
        <v>115</v>
      </c>
      <c r="P30" s="31" t="s">
        <v>118</v>
      </c>
      <c r="Q30" s="31" t="s">
        <v>107</v>
      </c>
    </row>
    <row r="31" spans="1:17" ht="45" customHeight="1" x14ac:dyDescent="0.2">
      <c r="B31" s="42" t="s">
        <v>267</v>
      </c>
      <c r="C31" s="165" t="s">
        <v>327</v>
      </c>
      <c r="D31" s="165" t="s">
        <v>371</v>
      </c>
      <c r="E31" s="165" t="s">
        <v>382</v>
      </c>
      <c r="F31" s="65" t="s">
        <v>3</v>
      </c>
      <c r="G31" s="166">
        <v>44562</v>
      </c>
      <c r="H31" s="166">
        <v>44926</v>
      </c>
      <c r="I31" s="24"/>
      <c r="J31" s="24"/>
      <c r="K31" s="24"/>
      <c r="L31" s="24"/>
      <c r="M31" s="24">
        <v>0</v>
      </c>
      <c r="N31" s="24">
        <v>0</v>
      </c>
      <c r="O31" s="24">
        <f>M31*N31</f>
        <v>0</v>
      </c>
      <c r="P31" s="23">
        <v>100</v>
      </c>
      <c r="Q31" s="60" t="s">
        <v>493</v>
      </c>
    </row>
    <row r="32" spans="1:17" ht="45" customHeight="1" x14ac:dyDescent="0.2">
      <c r="A32" s="66"/>
      <c r="B32" s="42" t="s">
        <v>268</v>
      </c>
      <c r="C32" s="165"/>
      <c r="D32" s="165"/>
      <c r="E32" s="165" t="s">
        <v>381</v>
      </c>
      <c r="F32" s="65" t="s">
        <v>3</v>
      </c>
      <c r="G32" s="166">
        <v>44562</v>
      </c>
      <c r="H32" s="166">
        <v>44926</v>
      </c>
      <c r="I32" s="24"/>
      <c r="J32" s="24"/>
      <c r="K32" s="24"/>
      <c r="L32" s="24"/>
      <c r="M32" s="24"/>
      <c r="N32" s="24"/>
      <c r="O32" s="24"/>
      <c r="P32" s="23">
        <v>100</v>
      </c>
      <c r="Q32" s="60" t="s">
        <v>492</v>
      </c>
    </row>
    <row r="33" spans="1:17" ht="45" customHeight="1" x14ac:dyDescent="0.2">
      <c r="B33" s="42" t="s">
        <v>491</v>
      </c>
      <c r="C33" s="165"/>
      <c r="D33" s="165"/>
      <c r="E33" s="165" t="s">
        <v>375</v>
      </c>
      <c r="F33" s="65" t="s">
        <v>1</v>
      </c>
      <c r="G33" s="166">
        <v>44562</v>
      </c>
      <c r="H33" s="166">
        <v>47118</v>
      </c>
      <c r="I33" s="24"/>
      <c r="J33" s="24"/>
      <c r="K33" s="24"/>
      <c r="L33" s="24"/>
      <c r="M33" s="24"/>
      <c r="N33" s="24"/>
      <c r="O33" s="24"/>
      <c r="P33" s="23">
        <v>100</v>
      </c>
      <c r="Q33" s="60" t="s">
        <v>425</v>
      </c>
    </row>
    <row r="34" spans="1:17" ht="30" customHeight="1" x14ac:dyDescent="0.2">
      <c r="B34" s="25" t="s">
        <v>89</v>
      </c>
      <c r="C34" s="25" t="s">
        <v>89</v>
      </c>
      <c r="F34" s="23">
        <f>P34</f>
        <v>100</v>
      </c>
      <c r="G34" s="45"/>
      <c r="H34" s="45"/>
      <c r="M34" s="46">
        <f>SUM(M31:M33)</f>
        <v>0</v>
      </c>
      <c r="N34" s="46">
        <f>SUM(N31:N33)</f>
        <v>0</v>
      </c>
      <c r="O34" s="46">
        <f>SUM(O31:O33)</f>
        <v>0</v>
      </c>
      <c r="P34" s="23">
        <f>AVERAGE(P31:P33)</f>
        <v>100</v>
      </c>
      <c r="Q34" s="60"/>
    </row>
    <row r="35" spans="1:17" ht="30" customHeight="1" x14ac:dyDescent="0.2">
      <c r="B35" s="67"/>
      <c r="C35" s="68"/>
      <c r="D35" s="68"/>
      <c r="E35" s="68"/>
      <c r="F35" s="68"/>
      <c r="G35" s="68"/>
      <c r="H35" s="68"/>
      <c r="I35" s="68"/>
      <c r="J35" s="68"/>
      <c r="K35" s="68"/>
      <c r="L35" s="68"/>
      <c r="M35" s="69"/>
      <c r="N35" s="68"/>
      <c r="O35" s="68"/>
      <c r="P35" s="68"/>
      <c r="Q35" s="68"/>
    </row>
    <row r="36" spans="1:17" ht="30" customHeight="1" x14ac:dyDescent="0.2">
      <c r="B36" s="81" t="s">
        <v>219</v>
      </c>
    </row>
    <row r="37" spans="1:17" ht="30" customHeight="1" x14ac:dyDescent="0.2">
      <c r="B37" s="62" t="s">
        <v>102</v>
      </c>
      <c r="C37" s="31" t="s">
        <v>307</v>
      </c>
      <c r="D37" s="31" t="s">
        <v>68</v>
      </c>
      <c r="E37" s="31" t="s">
        <v>51</v>
      </c>
      <c r="F37" s="31" t="s">
        <v>0</v>
      </c>
      <c r="G37" s="31" t="s">
        <v>106</v>
      </c>
      <c r="H37" s="31" t="s">
        <v>103</v>
      </c>
      <c r="I37" s="31" t="s">
        <v>105</v>
      </c>
      <c r="J37" s="31" t="s">
        <v>116</v>
      </c>
      <c r="K37" s="31" t="s">
        <v>117</v>
      </c>
      <c r="L37" s="31" t="s">
        <v>150</v>
      </c>
      <c r="M37" s="37" t="s">
        <v>114</v>
      </c>
      <c r="N37" s="31" t="s">
        <v>104</v>
      </c>
      <c r="O37" s="31" t="s">
        <v>115</v>
      </c>
      <c r="P37" s="31" t="s">
        <v>118</v>
      </c>
      <c r="Q37" s="31" t="s">
        <v>107</v>
      </c>
    </row>
    <row r="38" spans="1:17" ht="45" customHeight="1" x14ac:dyDescent="0.2">
      <c r="B38" s="42" t="s">
        <v>269</v>
      </c>
      <c r="C38" s="165" t="s">
        <v>327</v>
      </c>
      <c r="D38" s="165" t="s">
        <v>372</v>
      </c>
      <c r="E38" s="165" t="s">
        <v>375</v>
      </c>
      <c r="F38" s="65" t="s">
        <v>1</v>
      </c>
      <c r="G38" s="166">
        <v>44562</v>
      </c>
      <c r="H38" s="166">
        <v>47118</v>
      </c>
      <c r="I38" s="24"/>
      <c r="J38" s="24"/>
      <c r="K38" s="24"/>
      <c r="L38" s="24"/>
      <c r="M38" s="24">
        <v>0</v>
      </c>
      <c r="N38" s="24">
        <v>0</v>
      </c>
      <c r="O38" s="24">
        <f>M38*N38</f>
        <v>0</v>
      </c>
      <c r="P38" s="23">
        <v>100</v>
      </c>
      <c r="Q38" s="60" t="s">
        <v>79</v>
      </c>
    </row>
    <row r="39" spans="1:17" ht="45" customHeight="1" x14ac:dyDescent="0.2">
      <c r="B39" s="42" t="s">
        <v>270</v>
      </c>
      <c r="C39" s="165"/>
      <c r="D39" s="165"/>
      <c r="E39" s="165" t="s">
        <v>375</v>
      </c>
      <c r="F39" s="65" t="s">
        <v>1</v>
      </c>
      <c r="G39" s="166">
        <v>44197</v>
      </c>
      <c r="H39" s="166">
        <v>47118</v>
      </c>
      <c r="I39" s="24"/>
      <c r="J39" s="24"/>
      <c r="K39" s="24"/>
      <c r="L39" s="24"/>
      <c r="M39" s="24"/>
      <c r="N39" s="24"/>
      <c r="O39" s="24"/>
      <c r="P39" s="23">
        <v>80</v>
      </c>
      <c r="Q39" s="60" t="s">
        <v>550</v>
      </c>
    </row>
    <row r="40" spans="1:17" ht="30" customHeight="1" x14ac:dyDescent="0.2">
      <c r="A40" s="66"/>
      <c r="B40" s="25" t="s">
        <v>89</v>
      </c>
      <c r="C40" s="25" t="s">
        <v>89</v>
      </c>
      <c r="F40" s="23">
        <f>P40</f>
        <v>90</v>
      </c>
      <c r="G40" s="45"/>
      <c r="H40" s="45"/>
      <c r="M40" s="46">
        <f>SUM(M38:M39)</f>
        <v>0</v>
      </c>
      <c r="N40" s="46">
        <f>SUM(N38:N39)</f>
        <v>0</v>
      </c>
      <c r="O40" s="46">
        <f>SUM(O38:O39)</f>
        <v>0</v>
      </c>
      <c r="P40" s="23">
        <f>AVERAGE(P38:P39)</f>
        <v>90</v>
      </c>
      <c r="Q40" s="60"/>
    </row>
    <row r="41" spans="1:17" ht="30" customHeight="1" x14ac:dyDescent="0.2">
      <c r="A41" s="66"/>
      <c r="B41" s="36"/>
    </row>
    <row r="42" spans="1:17" ht="30" customHeight="1" x14ac:dyDescent="0.2">
      <c r="B42" s="81" t="s">
        <v>220</v>
      </c>
    </row>
    <row r="43" spans="1:17" ht="30" customHeight="1" x14ac:dyDescent="0.2">
      <c r="B43" s="62" t="s">
        <v>102</v>
      </c>
      <c r="C43" s="31" t="s">
        <v>307</v>
      </c>
      <c r="D43" s="31" t="s">
        <v>68</v>
      </c>
      <c r="E43" s="31" t="s">
        <v>51</v>
      </c>
      <c r="F43" s="31" t="s">
        <v>0</v>
      </c>
      <c r="G43" s="31" t="s">
        <v>106</v>
      </c>
      <c r="H43" s="31" t="s">
        <v>103</v>
      </c>
      <c r="I43" s="31" t="s">
        <v>105</v>
      </c>
      <c r="J43" s="31" t="s">
        <v>116</v>
      </c>
      <c r="K43" s="31" t="s">
        <v>117</v>
      </c>
      <c r="L43" s="31" t="s">
        <v>150</v>
      </c>
      <c r="M43" s="37" t="s">
        <v>114</v>
      </c>
      <c r="N43" s="31" t="s">
        <v>104</v>
      </c>
      <c r="O43" s="31" t="s">
        <v>115</v>
      </c>
      <c r="P43" s="31" t="s">
        <v>118</v>
      </c>
      <c r="Q43" s="31" t="s">
        <v>107</v>
      </c>
    </row>
    <row r="44" spans="1:17" ht="45" customHeight="1" x14ac:dyDescent="0.2">
      <c r="B44" s="42" t="s">
        <v>426</v>
      </c>
      <c r="C44" s="165" t="s">
        <v>427</v>
      </c>
      <c r="D44" s="165" t="s">
        <v>429</v>
      </c>
      <c r="E44" s="165" t="s">
        <v>431</v>
      </c>
      <c r="F44" s="65" t="s">
        <v>61</v>
      </c>
      <c r="G44" s="166">
        <v>45517</v>
      </c>
      <c r="H44" s="166"/>
      <c r="I44" s="24"/>
      <c r="J44" s="24"/>
      <c r="K44" s="24"/>
      <c r="L44" s="24"/>
      <c r="M44" s="24">
        <v>0</v>
      </c>
      <c r="N44" s="24">
        <v>0</v>
      </c>
      <c r="O44" s="24">
        <f>M44*N44</f>
        <v>0</v>
      </c>
      <c r="P44" s="23">
        <v>33</v>
      </c>
      <c r="Q44" s="60" t="s">
        <v>432</v>
      </c>
    </row>
    <row r="45" spans="1:17" ht="45" customHeight="1" x14ac:dyDescent="0.2">
      <c r="B45" s="42" t="s">
        <v>433</v>
      </c>
      <c r="C45" s="165" t="s">
        <v>428</v>
      </c>
      <c r="D45" s="165" t="s">
        <v>418</v>
      </c>
      <c r="E45" s="165" t="s">
        <v>430</v>
      </c>
      <c r="F45" s="65" t="s">
        <v>61</v>
      </c>
      <c r="G45" s="166">
        <v>2023</v>
      </c>
      <c r="H45" s="166"/>
      <c r="I45" s="24"/>
      <c r="J45" s="24"/>
      <c r="K45" s="24"/>
      <c r="L45" s="24"/>
      <c r="M45" s="24"/>
      <c r="N45" s="24"/>
      <c r="O45" s="24"/>
      <c r="P45" s="23">
        <v>50</v>
      </c>
      <c r="Q45" s="60" t="s">
        <v>486</v>
      </c>
    </row>
    <row r="46" spans="1:17" ht="30" customHeight="1" x14ac:dyDescent="0.2">
      <c r="B46" s="25" t="s">
        <v>89</v>
      </c>
      <c r="C46" s="25" t="s">
        <v>89</v>
      </c>
      <c r="F46" s="23">
        <f>P46</f>
        <v>41.5</v>
      </c>
      <c r="G46" s="45"/>
      <c r="H46" s="45"/>
      <c r="M46" s="46">
        <f>SUM(M44:M45)</f>
        <v>0</v>
      </c>
      <c r="N46" s="46">
        <f>SUM(N44:N45)</f>
        <v>0</v>
      </c>
      <c r="O46" s="46">
        <f>SUM(O44:O45)</f>
        <v>0</v>
      </c>
      <c r="P46" s="23">
        <f>AVERAGE(P44:P45)</f>
        <v>41.5</v>
      </c>
      <c r="Q46" s="60"/>
    </row>
    <row r="47" spans="1:17" ht="30" customHeight="1" x14ac:dyDescent="0.2">
      <c r="F47" s="255"/>
      <c r="G47" s="255"/>
      <c r="H47" s="255"/>
      <c r="I47" s="52"/>
      <c r="J47" s="52"/>
      <c r="K47" s="52"/>
      <c r="L47" s="52"/>
    </row>
    <row r="48" spans="1:17" ht="30" customHeight="1" x14ac:dyDescent="0.2">
      <c r="B48" s="81" t="s">
        <v>221</v>
      </c>
    </row>
    <row r="49" spans="1:18" ht="30" customHeight="1" x14ac:dyDescent="0.2">
      <c r="A49" s="66"/>
      <c r="B49" s="62" t="s">
        <v>102</v>
      </c>
      <c r="C49" s="31" t="s">
        <v>307</v>
      </c>
      <c r="D49" s="31" t="s">
        <v>68</v>
      </c>
      <c r="E49" s="31" t="s">
        <v>51</v>
      </c>
      <c r="F49" s="31" t="s">
        <v>0</v>
      </c>
      <c r="G49" s="31" t="s">
        <v>106</v>
      </c>
      <c r="H49" s="31" t="s">
        <v>103</v>
      </c>
      <c r="I49" s="31" t="s">
        <v>105</v>
      </c>
      <c r="J49" s="31" t="s">
        <v>116</v>
      </c>
      <c r="K49" s="31" t="s">
        <v>117</v>
      </c>
      <c r="L49" s="31" t="s">
        <v>150</v>
      </c>
      <c r="M49" s="37" t="s">
        <v>114</v>
      </c>
      <c r="N49" s="31" t="s">
        <v>104</v>
      </c>
      <c r="O49" s="31" t="s">
        <v>115</v>
      </c>
      <c r="P49" s="31" t="s">
        <v>118</v>
      </c>
      <c r="Q49" s="31" t="s">
        <v>107</v>
      </c>
    </row>
    <row r="50" spans="1:18" ht="45" customHeight="1" x14ac:dyDescent="0.2">
      <c r="B50" s="42"/>
      <c r="C50" s="165" t="s">
        <v>373</v>
      </c>
      <c r="D50" s="165"/>
      <c r="E50" s="165"/>
      <c r="F50" s="65" t="s">
        <v>60</v>
      </c>
      <c r="G50" s="166"/>
      <c r="H50" s="166"/>
      <c r="I50" s="24" t="s">
        <v>225</v>
      </c>
      <c r="J50" s="24"/>
      <c r="K50" s="24"/>
      <c r="L50" s="24"/>
      <c r="M50" s="24">
        <v>0</v>
      </c>
      <c r="N50" s="24">
        <v>0</v>
      </c>
      <c r="O50" s="24">
        <f>M50*N50</f>
        <v>0</v>
      </c>
      <c r="P50" s="23">
        <v>10</v>
      </c>
      <c r="Q50" s="60" t="s">
        <v>419</v>
      </c>
    </row>
    <row r="51" spans="1:18" ht="45" customHeight="1" x14ac:dyDescent="0.2">
      <c r="B51" s="42"/>
      <c r="C51" s="165"/>
      <c r="D51" s="165"/>
      <c r="E51" s="165"/>
      <c r="F51" s="65"/>
      <c r="G51" s="166"/>
      <c r="H51" s="166"/>
      <c r="I51" s="24"/>
      <c r="J51" s="24"/>
      <c r="K51" s="24"/>
      <c r="L51" s="24"/>
      <c r="M51" s="24"/>
      <c r="N51" s="24"/>
      <c r="O51" s="24"/>
      <c r="P51" s="23"/>
      <c r="Q51" s="60"/>
    </row>
    <row r="52" spans="1:18" ht="30" customHeight="1" x14ac:dyDescent="0.2">
      <c r="B52" s="25" t="s">
        <v>89</v>
      </c>
      <c r="C52" s="25" t="s">
        <v>89</v>
      </c>
      <c r="F52" s="23">
        <f>P52</f>
        <v>10</v>
      </c>
      <c r="G52" s="45"/>
      <c r="H52" s="45"/>
      <c r="M52" s="46">
        <f>SUM(M50:M51)</f>
        <v>0</v>
      </c>
      <c r="N52" s="46">
        <f>SUM(N50:N51)</f>
        <v>0</v>
      </c>
      <c r="O52" s="46">
        <f>SUM(O50:O51)</f>
        <v>0</v>
      </c>
      <c r="P52" s="23">
        <f>AVERAGE(P50:P51)</f>
        <v>10</v>
      </c>
      <c r="Q52" s="60"/>
    </row>
    <row r="53" spans="1:18" ht="30" customHeight="1" x14ac:dyDescent="0.2"/>
    <row r="54" spans="1:18" ht="30" customHeight="1" x14ac:dyDescent="0.2">
      <c r="B54" s="81" t="s">
        <v>222</v>
      </c>
    </row>
    <row r="55" spans="1:18" ht="30" customHeight="1" x14ac:dyDescent="0.2">
      <c r="B55" s="62" t="s">
        <v>102</v>
      </c>
      <c r="C55" s="31" t="s">
        <v>307</v>
      </c>
      <c r="D55" s="31" t="s">
        <v>68</v>
      </c>
      <c r="E55" s="31" t="s">
        <v>51</v>
      </c>
      <c r="F55" s="31" t="s">
        <v>0</v>
      </c>
      <c r="G55" s="31" t="s">
        <v>106</v>
      </c>
      <c r="H55" s="31" t="s">
        <v>103</v>
      </c>
      <c r="I55" s="31" t="s">
        <v>105</v>
      </c>
      <c r="J55" s="31" t="s">
        <v>116</v>
      </c>
      <c r="K55" s="31" t="s">
        <v>117</v>
      </c>
      <c r="L55" s="31" t="s">
        <v>150</v>
      </c>
      <c r="M55" s="37" t="s">
        <v>114</v>
      </c>
      <c r="N55" s="31" t="s">
        <v>104</v>
      </c>
      <c r="O55" s="31" t="s">
        <v>115</v>
      </c>
      <c r="P55" s="31" t="s">
        <v>118</v>
      </c>
      <c r="Q55" s="31" t="s">
        <v>107</v>
      </c>
    </row>
    <row r="56" spans="1:18" ht="45" customHeight="1" x14ac:dyDescent="0.25">
      <c r="B56" s="42" t="s">
        <v>414</v>
      </c>
      <c r="C56" s="165" t="s">
        <v>374</v>
      </c>
      <c r="D56" s="165"/>
      <c r="E56" s="165"/>
      <c r="F56" s="65" t="s">
        <v>61</v>
      </c>
      <c r="G56" s="166"/>
      <c r="H56" s="166"/>
      <c r="I56" s="64" t="s">
        <v>415</v>
      </c>
      <c r="J56" s="64" t="s">
        <v>416</v>
      </c>
      <c r="K56" s="24"/>
      <c r="L56" s="24"/>
      <c r="M56" s="24">
        <v>0</v>
      </c>
      <c r="N56" s="24">
        <v>0</v>
      </c>
      <c r="O56" s="24">
        <f>M56*N56</f>
        <v>0</v>
      </c>
      <c r="P56" s="23">
        <v>50</v>
      </c>
      <c r="Q56" s="60" t="s">
        <v>417</v>
      </c>
      <c r="R56" s="57"/>
    </row>
    <row r="57" spans="1:18" ht="45" customHeight="1" x14ac:dyDescent="0.2">
      <c r="A57" s="66"/>
      <c r="B57" s="42"/>
      <c r="C57" s="165"/>
      <c r="D57" s="165"/>
      <c r="E57" s="165"/>
      <c r="F57" s="65"/>
      <c r="G57" s="166"/>
      <c r="H57" s="166"/>
      <c r="I57" s="24"/>
      <c r="J57" s="24"/>
      <c r="K57" s="24"/>
      <c r="L57" s="24"/>
      <c r="M57" s="24"/>
      <c r="N57" s="24"/>
      <c r="O57" s="24"/>
      <c r="P57" s="23"/>
      <c r="Q57" s="60"/>
    </row>
    <row r="58" spans="1:18" ht="30" customHeight="1" x14ac:dyDescent="0.2">
      <c r="B58" s="25" t="s">
        <v>89</v>
      </c>
      <c r="C58" s="25" t="s">
        <v>89</v>
      </c>
      <c r="F58" s="23">
        <f>P58</f>
        <v>50</v>
      </c>
      <c r="G58" s="45"/>
      <c r="H58" s="45"/>
      <c r="M58" s="46">
        <f>SUM(M56:M57)</f>
        <v>0</v>
      </c>
      <c r="N58" s="46">
        <f>SUM(N56:N57)</f>
        <v>0</v>
      </c>
      <c r="O58" s="46">
        <f>SUM(O56:O57)</f>
        <v>0</v>
      </c>
      <c r="P58" s="23">
        <f>AVERAGE(P56:P57)</f>
        <v>50</v>
      </c>
      <c r="Q58" s="60"/>
    </row>
    <row r="59" spans="1:18" ht="30" customHeight="1" x14ac:dyDescent="0.25">
      <c r="C59" s="252"/>
      <c r="D59" s="252"/>
      <c r="E59" s="252"/>
      <c r="F59" s="252"/>
      <c r="G59" s="252"/>
    </row>
    <row r="60" spans="1:18" ht="30" customHeight="1" x14ac:dyDescent="0.2"/>
    <row r="61" spans="1:18" ht="30" customHeight="1" x14ac:dyDescent="0.2"/>
    <row r="62" spans="1:18" ht="30" customHeight="1" x14ac:dyDescent="0.2">
      <c r="A62" s="66"/>
    </row>
    <row r="63" spans="1:18" ht="30" customHeight="1" x14ac:dyDescent="0.2"/>
    <row r="64" spans="1:18" ht="30" customHeight="1" x14ac:dyDescent="0.2"/>
    <row r="65" spans="1:20" ht="30" customHeight="1" x14ac:dyDescent="0.2"/>
    <row r="66" spans="1:20" ht="30" customHeight="1" x14ac:dyDescent="0.2">
      <c r="A66" s="66"/>
    </row>
    <row r="67" spans="1:20" ht="30" customHeight="1" x14ac:dyDescent="0.25">
      <c r="C67" s="54"/>
      <c r="D67" s="54"/>
      <c r="E67" s="54"/>
      <c r="F67" s="252"/>
      <c r="G67" s="252"/>
      <c r="T67" s="57"/>
    </row>
    <row r="68" spans="1:20" ht="30" customHeight="1" x14ac:dyDescent="0.2"/>
    <row r="69" spans="1:20" ht="30" customHeight="1" x14ac:dyDescent="0.25">
      <c r="C69" s="252"/>
      <c r="D69" s="252"/>
      <c r="E69" s="252"/>
      <c r="F69" s="252"/>
      <c r="G69" s="252"/>
    </row>
    <row r="70" spans="1:20" ht="30" customHeight="1" x14ac:dyDescent="0.25">
      <c r="M70" s="253"/>
      <c r="N70" s="253"/>
      <c r="O70" s="57"/>
      <c r="P70" s="57"/>
      <c r="Q70" s="57"/>
      <c r="S70" s="57"/>
    </row>
    <row r="71" spans="1:20" ht="30" customHeight="1" x14ac:dyDescent="0.2">
      <c r="A71" s="66"/>
    </row>
    <row r="72" spans="1:20" ht="30" customHeight="1" x14ac:dyDescent="0.2">
      <c r="F72" s="255"/>
      <c r="G72" s="255"/>
      <c r="H72" s="255"/>
    </row>
    <row r="73" spans="1:20" ht="30" customHeight="1" x14ac:dyDescent="0.2">
      <c r="F73" s="255"/>
      <c r="G73" s="255"/>
      <c r="H73" s="255"/>
    </row>
    <row r="74" spans="1:20" x14ac:dyDescent="0.2">
      <c r="F74" s="257"/>
      <c r="G74" s="257"/>
      <c r="H74" s="257"/>
    </row>
    <row r="75" spans="1:20" x14ac:dyDescent="0.2">
      <c r="F75" s="256"/>
      <c r="G75" s="256"/>
      <c r="H75" s="256"/>
      <c r="I75" s="61"/>
      <c r="J75" s="61"/>
      <c r="K75" s="61"/>
      <c r="L75" s="61"/>
    </row>
    <row r="79" spans="1:20" ht="15" x14ac:dyDescent="0.25">
      <c r="C79" s="252"/>
      <c r="D79" s="252"/>
      <c r="E79" s="252"/>
      <c r="F79" s="252"/>
      <c r="G79" s="252"/>
    </row>
    <row r="84" spans="3:18" ht="99" customHeight="1" x14ac:dyDescent="0.2"/>
    <row r="85" spans="3:18" ht="15" x14ac:dyDescent="0.25">
      <c r="C85" s="53"/>
      <c r="D85" s="53"/>
      <c r="E85" s="53"/>
    </row>
    <row r="86" spans="3:18" x14ac:dyDescent="0.2">
      <c r="C86" s="251"/>
      <c r="D86" s="251"/>
      <c r="E86" s="251"/>
      <c r="F86" s="251"/>
      <c r="G86" s="251"/>
      <c r="H86" s="251"/>
      <c r="I86" s="251"/>
      <c r="J86" s="251"/>
      <c r="K86" s="251"/>
      <c r="L86" s="251"/>
      <c r="M86" s="251"/>
      <c r="N86" s="251"/>
      <c r="O86" s="251"/>
      <c r="P86" s="251"/>
    </row>
    <row r="87" spans="3:18" ht="15" x14ac:dyDescent="0.25">
      <c r="R87" s="57"/>
    </row>
    <row r="90" spans="3:18" ht="15" x14ac:dyDescent="0.25">
      <c r="C90" s="54"/>
      <c r="D90" s="54"/>
      <c r="E90" s="54"/>
      <c r="F90" s="252"/>
      <c r="G90" s="252"/>
    </row>
    <row r="92" spans="3:18" ht="15" x14ac:dyDescent="0.25">
      <c r="C92" s="252"/>
      <c r="D92" s="252"/>
      <c r="E92" s="252"/>
      <c r="F92" s="252"/>
      <c r="G92" s="252"/>
    </row>
    <row r="93" spans="3:18" ht="15" x14ac:dyDescent="0.25">
      <c r="M93" s="253"/>
      <c r="N93" s="253"/>
      <c r="O93" s="253"/>
      <c r="P93" s="12"/>
      <c r="Q93" s="12"/>
    </row>
    <row r="95" spans="3:18" x14ac:dyDescent="0.2">
      <c r="F95" s="251"/>
      <c r="G95" s="251"/>
      <c r="H95" s="251"/>
      <c r="I95" s="59"/>
      <c r="J95" s="59"/>
      <c r="K95" s="59"/>
      <c r="L95" s="59"/>
    </row>
    <row r="96" spans="3:18" x14ac:dyDescent="0.2">
      <c r="F96" s="58"/>
      <c r="G96" s="58"/>
      <c r="H96" s="58"/>
      <c r="I96" s="59"/>
      <c r="J96" s="59"/>
      <c r="K96" s="59"/>
      <c r="L96" s="59"/>
    </row>
    <row r="97" spans="2:25" x14ac:dyDescent="0.2">
      <c r="F97" s="251"/>
      <c r="G97" s="251"/>
      <c r="H97" s="251"/>
      <c r="I97" s="59"/>
      <c r="J97" s="59"/>
      <c r="K97" s="59"/>
      <c r="L97" s="59"/>
    </row>
    <row r="98" spans="2:25" ht="15" x14ac:dyDescent="0.25">
      <c r="T98" s="57"/>
      <c r="U98" s="57"/>
      <c r="V98" s="57"/>
    </row>
    <row r="101" spans="2:25" ht="15" x14ac:dyDescent="0.25">
      <c r="C101" s="252"/>
      <c r="D101" s="252"/>
      <c r="E101" s="252"/>
      <c r="F101" s="252"/>
      <c r="G101" s="252"/>
      <c r="S101" s="57"/>
      <c r="W101" s="57"/>
      <c r="X101" s="57"/>
      <c r="Y101" s="57"/>
    </row>
    <row r="104" spans="2:25" ht="14.45" customHeight="1" x14ac:dyDescent="0.2"/>
    <row r="105" spans="2:25" ht="27" customHeight="1" x14ac:dyDescent="0.2"/>
    <row r="106" spans="2:25" ht="33" customHeight="1" x14ac:dyDescent="0.2"/>
    <row r="107" spans="2:25" ht="15" x14ac:dyDescent="0.25">
      <c r="C107" s="53"/>
      <c r="D107" s="53"/>
      <c r="E107" s="53"/>
    </row>
    <row r="108" spans="2:25" x14ac:dyDescent="0.2">
      <c r="B108" s="49"/>
      <c r="C108" s="251"/>
      <c r="D108" s="251"/>
      <c r="E108" s="251"/>
      <c r="F108" s="251"/>
      <c r="G108" s="251"/>
      <c r="H108" s="251"/>
      <c r="I108" s="251"/>
      <c r="J108" s="251"/>
      <c r="K108" s="251"/>
      <c r="L108" s="251"/>
      <c r="M108" s="251"/>
      <c r="N108" s="251"/>
      <c r="O108" s="251"/>
      <c r="P108" s="251"/>
      <c r="Q108" s="49"/>
    </row>
    <row r="110" spans="2:25" ht="15" x14ac:dyDescent="0.2">
      <c r="R110" s="12"/>
    </row>
    <row r="117" spans="18:18" ht="36" customHeight="1" x14ac:dyDescent="0.2"/>
    <row r="125" spans="18:18" x14ac:dyDescent="0.2">
      <c r="R125" s="49"/>
    </row>
    <row r="126" spans="18:18" ht="33" customHeight="1" x14ac:dyDescent="0.2"/>
    <row r="128" spans="18:18" ht="33" customHeight="1" x14ac:dyDescent="0.2"/>
    <row r="132" spans="1:22" x14ac:dyDescent="0.2">
      <c r="A132" s="49"/>
    </row>
    <row r="136" spans="1:22" x14ac:dyDescent="0.2">
      <c r="T136" s="49"/>
      <c r="U136" s="49"/>
      <c r="V136" s="49"/>
    </row>
    <row r="139" spans="1:22" s="49" customFormat="1" ht="39" customHeight="1" x14ac:dyDescent="0.2">
      <c r="A139" s="25"/>
      <c r="B139" s="25"/>
      <c r="C139" s="25"/>
      <c r="D139" s="25"/>
      <c r="E139" s="25"/>
      <c r="F139" s="25"/>
      <c r="G139" s="25"/>
      <c r="H139" s="25"/>
      <c r="I139" s="25"/>
      <c r="J139" s="25"/>
      <c r="K139" s="25"/>
      <c r="L139" s="25"/>
      <c r="M139" s="25"/>
      <c r="N139" s="25"/>
      <c r="O139" s="25"/>
      <c r="P139" s="25"/>
      <c r="Q139" s="25"/>
      <c r="R139" s="25"/>
      <c r="T139" s="25"/>
      <c r="U139" s="25"/>
      <c r="V139" s="25"/>
    </row>
  </sheetData>
  <mergeCells count="18">
    <mergeCell ref="C79:G79"/>
    <mergeCell ref="F47:H47"/>
    <mergeCell ref="C59:G59"/>
    <mergeCell ref="F67:G67"/>
    <mergeCell ref="C69:G69"/>
    <mergeCell ref="M70:N70"/>
    <mergeCell ref="F72:H72"/>
    <mergeCell ref="F73:H73"/>
    <mergeCell ref="F74:H74"/>
    <mergeCell ref="F75:H75"/>
    <mergeCell ref="C101:G101"/>
    <mergeCell ref="C108:P108"/>
    <mergeCell ref="C86:P86"/>
    <mergeCell ref="F90:G90"/>
    <mergeCell ref="C92:G92"/>
    <mergeCell ref="M93:O93"/>
    <mergeCell ref="F95:H95"/>
    <mergeCell ref="F97:H97"/>
  </mergeCells>
  <phoneticPr fontId="4" type="noConversion"/>
  <conditionalFormatting sqref="F4:F6 F11:F13 F18:F19 F24:F26 F31:F33 F38:F39 F44:F45 F50:F51 F56:F57">
    <cfRule type="expression" dxfId="6" priority="245">
      <formula>$F4=#REF!</formula>
    </cfRule>
  </conditionalFormatting>
  <conditionalFormatting sqref="F7">
    <cfRule type="iconSet" priority="25">
      <iconSet showValue="0">
        <cfvo type="percent" val="0"/>
        <cfvo type="num" val="33"/>
        <cfvo type="num" val="70"/>
      </iconSet>
    </cfRule>
  </conditionalFormatting>
  <conditionalFormatting sqref="F14">
    <cfRule type="iconSet" priority="24">
      <iconSet showValue="0">
        <cfvo type="percent" val="0"/>
        <cfvo type="num" val="33"/>
        <cfvo type="num" val="70"/>
      </iconSet>
    </cfRule>
  </conditionalFormatting>
  <conditionalFormatting sqref="F20">
    <cfRule type="iconSet" priority="23">
      <iconSet showValue="0">
        <cfvo type="percent" val="0"/>
        <cfvo type="num" val="33"/>
        <cfvo type="num" val="70"/>
      </iconSet>
    </cfRule>
  </conditionalFormatting>
  <conditionalFormatting sqref="F27">
    <cfRule type="iconSet" priority="22">
      <iconSet showValue="0">
        <cfvo type="percent" val="0"/>
        <cfvo type="num" val="33"/>
        <cfvo type="num" val="70"/>
      </iconSet>
    </cfRule>
  </conditionalFormatting>
  <conditionalFormatting sqref="F34">
    <cfRule type="iconSet" priority="21">
      <iconSet showValue="0">
        <cfvo type="percent" val="0"/>
        <cfvo type="num" val="33"/>
        <cfvo type="num" val="70"/>
      </iconSet>
    </cfRule>
  </conditionalFormatting>
  <conditionalFormatting sqref="F40">
    <cfRule type="iconSet" priority="20">
      <iconSet showValue="0">
        <cfvo type="percent" val="0"/>
        <cfvo type="num" val="33"/>
        <cfvo type="num" val="70"/>
      </iconSet>
    </cfRule>
  </conditionalFormatting>
  <conditionalFormatting sqref="F46">
    <cfRule type="iconSet" priority="19">
      <iconSet showValue="0">
        <cfvo type="percent" val="0"/>
        <cfvo type="num" val="33"/>
        <cfvo type="num" val="70"/>
      </iconSet>
    </cfRule>
  </conditionalFormatting>
  <conditionalFormatting sqref="F52">
    <cfRule type="iconSet" priority="18">
      <iconSet showValue="0">
        <cfvo type="percent" val="0"/>
        <cfvo type="num" val="33"/>
        <cfvo type="num" val="70"/>
      </iconSet>
    </cfRule>
  </conditionalFormatting>
  <conditionalFormatting sqref="F58">
    <cfRule type="iconSet" priority="17">
      <iconSet showValue="0">
        <cfvo type="percent" val="0"/>
        <cfvo type="num" val="33"/>
        <cfvo type="num" val="70"/>
      </iconSet>
    </cfRule>
  </conditionalFormatting>
  <conditionalFormatting sqref="P18:P20 P38:P40 P50:P52 P56:P58 P4:P7 P11:P14 P24:P27 P31:P34 P44:P46">
    <cfRule type="dataBar" priority="26">
      <dataBar>
        <cfvo type="num" val="0"/>
        <cfvo type="num" val="100"/>
        <color theme="9" tint="0.39997558519241921"/>
      </dataBar>
      <extLst>
        <ext xmlns:x14="http://schemas.microsoft.com/office/spreadsheetml/2009/9/main" uri="{B025F937-C7B1-47D3-B67F-A62EFF666E3E}">
          <x14:id>{F5098364-0964-44AF-AF0A-443A8EA00D45}</x14:id>
        </ext>
      </extLst>
    </cfRule>
  </conditionalFormatting>
  <dataValidations count="2">
    <dataValidation type="date" allowBlank="1" showInputMessage="1" showErrorMessage="1" sqref="R3" xr:uid="{2BAD98B8-4334-4554-9119-2018DC6268E0}">
      <formula1>43831</formula1>
      <formula2>46752</formula2>
    </dataValidation>
    <dataValidation type="list" allowBlank="1" showInputMessage="1" showErrorMessage="1" sqref="F18:F19 F38:F39 F44:F45 F50:F51 F56:F57 F4:F6 F11:F13 F24:F26 F31:F33" xr:uid="{0ADAA43F-9E86-48B2-BA9F-4B9265420BF6}">
      <formula1>$U$3:$U$7</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240" operator="containsText" id="{561A5922-C633-4569-A2EA-D3129D4847F1}">
            <xm:f>NOT(ISERROR(SEARCH($U$7,F4)))</xm:f>
            <xm:f>$U$7</xm:f>
            <x14:dxf>
              <fill>
                <patternFill>
                  <bgColor theme="9" tint="0.39994506668294322"/>
                </patternFill>
              </fill>
            </x14:dxf>
          </x14:cfRule>
          <x14:cfRule type="containsText" priority="241" operator="containsText" id="{6DC9F3C2-A8B6-4807-83D9-0A19969F0E8D}">
            <xm:f>NOT(ISERROR(SEARCH($U$6,F4)))</xm:f>
            <xm:f>$U$6</xm:f>
            <x14:dxf>
              <fill>
                <patternFill>
                  <bgColor rgb="FFA9D08E"/>
                </patternFill>
              </fill>
            </x14:dxf>
          </x14:cfRule>
          <x14:cfRule type="containsText" priority="242" operator="containsText" id="{21B1333E-A338-4311-9476-66EAA7869DA0}">
            <xm:f>NOT(ISERROR(SEARCH($U$5,F4)))</xm:f>
            <xm:f>$U$5</xm:f>
            <x14:dxf>
              <fill>
                <patternFill>
                  <bgColor rgb="FFCC66FF"/>
                </patternFill>
              </fill>
            </x14:dxf>
          </x14:cfRule>
          <x14:cfRule type="containsText" priority="243" operator="containsText" id="{780F7FB4-803B-4961-9E42-6352BD73B951}">
            <xm:f>NOT(ISERROR(SEARCH($U$4,F4)))</xm:f>
            <xm:f>$U$4</xm:f>
            <x14:dxf>
              <fill>
                <patternFill>
                  <bgColor rgb="FFFFCCFF"/>
                </patternFill>
              </fill>
            </x14:dxf>
          </x14:cfRule>
          <x14:cfRule type="containsText" priority="244" operator="containsText" id="{5A55AF09-530D-42F6-A215-2DCF68B5D095}">
            <xm:f>NOT(ISERROR(SEARCH($U$3,F4)))</xm:f>
            <xm:f>$U$3</xm:f>
            <x14:dxf>
              <fill>
                <patternFill>
                  <bgColor rgb="FFDBDBDB"/>
                </patternFill>
              </fill>
            </x14:dxf>
          </x14:cfRule>
          <xm:sqref>F4:F6 F11:F13 F18:F19 F24:F26 F31:F33 F38:F39 F44:F45 F50:F51 F56:F57</xm:sqref>
        </x14:conditionalFormatting>
        <x14:conditionalFormatting xmlns:xm="http://schemas.microsoft.com/office/excel/2006/main">
          <x14:cfRule type="dataBar" id="{F5098364-0964-44AF-AF0A-443A8EA00D45}">
            <x14:dataBar minLength="0" maxLength="100" gradient="0">
              <x14:cfvo type="num">
                <xm:f>0</xm:f>
              </x14:cfvo>
              <x14:cfvo type="num">
                <xm:f>100</xm:f>
              </x14:cfvo>
              <x14:negativeFillColor rgb="FFFF0000"/>
              <x14:axisColor rgb="FF000000"/>
            </x14:dataBar>
          </x14:cfRule>
          <xm:sqref>P18:P20 P38:P40 P50:P52 P56:P58 P4:P7 P11:P14 P24:P27 P31:P34 P44:P46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57E41-7DA8-4C05-9B4B-AEF1775013DE}">
  <sheetPr>
    <tabColor rgb="FFFFC000"/>
  </sheetPr>
  <dimension ref="A1:J7"/>
  <sheetViews>
    <sheetView zoomScale="80" zoomScaleNormal="80" workbookViewId="0">
      <selection activeCell="D7" sqref="D7"/>
    </sheetView>
  </sheetViews>
  <sheetFormatPr baseColWidth="10" defaultColWidth="11.5703125" defaultRowHeight="14.25" x14ac:dyDescent="0.2"/>
  <cols>
    <col min="1" max="1" width="8.5703125" style="25" bestFit="1" customWidth="1"/>
    <col min="2" max="2" width="71.7109375" style="25" customWidth="1"/>
    <col min="3" max="3" width="24.140625" style="25" bestFit="1" customWidth="1"/>
    <col min="4" max="4" width="24.28515625" style="25" customWidth="1"/>
    <col min="5" max="5" width="16.7109375" style="25" customWidth="1"/>
    <col min="6" max="6" width="14.42578125" style="25" customWidth="1"/>
    <col min="7" max="7" width="12.7109375" style="25" bestFit="1" customWidth="1"/>
    <col min="8" max="9" width="70.7109375" style="25" customWidth="1"/>
    <col min="10" max="10" width="69.85546875" style="25" customWidth="1"/>
    <col min="11" max="16384" width="11.5703125" style="25"/>
  </cols>
  <sheetData>
    <row r="1" spans="1:10" ht="30" customHeight="1" x14ac:dyDescent="0.2">
      <c r="A1" s="270" t="s">
        <v>232</v>
      </c>
      <c r="B1" s="271"/>
      <c r="C1" s="71"/>
      <c r="D1" s="71"/>
      <c r="E1" s="71"/>
      <c r="F1" s="71"/>
      <c r="G1" s="205" t="str">
        <f>'PTGE Midour Synthèse'!C1</f>
        <v>le 10/03/2025</v>
      </c>
      <c r="H1" s="72"/>
      <c r="I1" s="71"/>
    </row>
    <row r="2" spans="1:10" x14ac:dyDescent="0.2">
      <c r="A2" s="73"/>
      <c r="B2" s="72"/>
      <c r="C2" s="72"/>
      <c r="D2" s="72"/>
      <c r="E2" s="72"/>
      <c r="F2" s="72"/>
      <c r="G2" s="72"/>
      <c r="H2" s="72"/>
      <c r="I2" s="72"/>
    </row>
    <row r="3" spans="1:10" ht="45" customHeight="1" thickBot="1" x14ac:dyDescent="0.25">
      <c r="A3" s="162" t="s">
        <v>24</v>
      </c>
      <c r="B3" s="162" t="s">
        <v>102</v>
      </c>
      <c r="C3" s="162" t="s">
        <v>25</v>
      </c>
      <c r="D3" s="162" t="s">
        <v>26</v>
      </c>
      <c r="E3" s="162" t="s">
        <v>0</v>
      </c>
      <c r="F3" s="162" t="s">
        <v>88</v>
      </c>
      <c r="G3" s="162" t="s">
        <v>115</v>
      </c>
      <c r="H3" s="163" t="s">
        <v>71</v>
      </c>
      <c r="I3" s="162" t="s">
        <v>16</v>
      </c>
    </row>
    <row r="4" spans="1:10" s="42" customFormat="1" ht="45" customHeight="1" x14ac:dyDescent="0.25">
      <c r="A4" s="103" t="s">
        <v>229</v>
      </c>
      <c r="B4" s="104" t="s">
        <v>45</v>
      </c>
      <c r="C4" s="104"/>
      <c r="D4" s="104"/>
      <c r="E4" s="106">
        <f>AVERAGE(Gouv!F6)</f>
        <v>100</v>
      </c>
      <c r="F4" s="107">
        <f>Gouv!P6</f>
        <v>100</v>
      </c>
      <c r="G4" s="108">
        <f>Gouv!O6</f>
        <v>0</v>
      </c>
      <c r="H4" s="153"/>
      <c r="I4" s="110" t="s">
        <v>70</v>
      </c>
      <c r="J4" s="263"/>
    </row>
    <row r="5" spans="1:10" s="42" customFormat="1" ht="45" customHeight="1" x14ac:dyDescent="0.25">
      <c r="A5" s="111" t="s">
        <v>230</v>
      </c>
      <c r="B5" s="112" t="s">
        <v>46</v>
      </c>
      <c r="C5" s="112"/>
      <c r="D5" s="112"/>
      <c r="E5" s="114">
        <f>AVERAGE(Gouv!F12)</f>
        <v>100</v>
      </c>
      <c r="F5" s="115">
        <f>Gouv!P12</f>
        <v>100</v>
      </c>
      <c r="G5" s="116">
        <f>Gouv!O12</f>
        <v>0</v>
      </c>
      <c r="H5" s="154"/>
      <c r="I5" s="118" t="s">
        <v>258</v>
      </c>
      <c r="J5" s="263"/>
    </row>
    <row r="6" spans="1:10" s="42" customFormat="1" ht="45" customHeight="1" thickBot="1" x14ac:dyDescent="0.3">
      <c r="A6" s="119" t="s">
        <v>231</v>
      </c>
      <c r="B6" s="120" t="s">
        <v>2</v>
      </c>
      <c r="C6" s="120"/>
      <c r="D6" s="120"/>
      <c r="E6" s="122">
        <f>AVERAGE(Gouv!F17)</f>
        <v>100</v>
      </c>
      <c r="F6" s="123">
        <f>Gouv!P17</f>
        <v>100</v>
      </c>
      <c r="G6" s="164">
        <f>Gouv!O17</f>
        <v>0</v>
      </c>
      <c r="H6" s="155"/>
      <c r="I6" s="125" t="s">
        <v>259</v>
      </c>
      <c r="J6" s="263"/>
    </row>
    <row r="7" spans="1:10" ht="45" customHeight="1" x14ac:dyDescent="0.2">
      <c r="D7" s="231" t="s">
        <v>540</v>
      </c>
      <c r="E7" s="126">
        <f>AVERAGE(E4:E6)</f>
        <v>100</v>
      </c>
      <c r="F7" s="127">
        <f>AVERAGE(F4:F6)</f>
        <v>100</v>
      </c>
      <c r="G7" s="76">
        <f>SUM(G4:G6)</f>
        <v>0</v>
      </c>
      <c r="H7" s="74"/>
    </row>
  </sheetData>
  <mergeCells count="2">
    <mergeCell ref="A1:B1"/>
    <mergeCell ref="J4:J6"/>
  </mergeCells>
  <conditionalFormatting sqref="E4:E7">
    <cfRule type="iconSet" priority="224">
      <iconSet showValue="0">
        <cfvo type="percent" val="0"/>
        <cfvo type="num" val="33"/>
        <cfvo type="num" val="70"/>
      </iconSet>
    </cfRule>
  </conditionalFormatting>
  <conditionalFormatting sqref="F4:F7">
    <cfRule type="dataBar" priority="1">
      <dataBar>
        <cfvo type="num" val="0"/>
        <cfvo type="num" val="100"/>
        <color theme="9" tint="0.39997558519241921"/>
      </dataBar>
      <extLst>
        <ext xmlns:x14="http://schemas.microsoft.com/office/spreadsheetml/2009/9/main" uri="{B025F937-C7B1-47D3-B67F-A62EFF666E3E}">
          <x14:id>{7284CF1C-153C-4EA2-A236-8A5E634803CA}</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7284CF1C-153C-4EA2-A236-8A5E634803CA}">
            <x14:dataBar minLength="0" maxLength="100" gradient="0">
              <x14:cfvo type="num">
                <xm:f>0</xm:f>
              </x14:cfvo>
              <x14:cfvo type="num">
                <xm:f>100</xm:f>
              </x14:cfvo>
              <x14:negativeFillColor rgb="FFFF0000"/>
              <x14:axisColor rgb="FF000000"/>
            </x14:dataBar>
          </x14:cfRule>
          <xm:sqref>F4:F7</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B1BD-14DC-4320-BF83-924E2A9AD7F6}">
  <sheetPr>
    <tabColor rgb="FFFFC000"/>
  </sheetPr>
  <dimension ref="A1:Y103"/>
  <sheetViews>
    <sheetView zoomScale="70" zoomScaleNormal="70" workbookViewId="0">
      <selection activeCell="T3" sqref="T3:V7"/>
    </sheetView>
  </sheetViews>
  <sheetFormatPr baseColWidth="10" defaultColWidth="11.5703125" defaultRowHeight="14.25" x14ac:dyDescent="0.2"/>
  <cols>
    <col min="1" max="1" width="11.5703125" style="25"/>
    <col min="2" max="2" width="53" style="25" customWidth="1"/>
    <col min="3" max="5" width="30" style="25" customWidth="1"/>
    <col min="6" max="6" width="20.7109375" style="25" customWidth="1"/>
    <col min="7" max="8" width="11.5703125" style="25"/>
    <col min="9" max="9" width="45.28515625" style="25" customWidth="1"/>
    <col min="10" max="10" width="31.28515625" style="25" bestFit="1" customWidth="1"/>
    <col min="11" max="11" width="20.42578125" style="25" bestFit="1" customWidth="1"/>
    <col min="12" max="12" width="20.42578125" style="25" customWidth="1"/>
    <col min="13" max="13" width="18.28515625" style="25" customWidth="1"/>
    <col min="14" max="15" width="11.5703125" style="25"/>
    <col min="16" max="16" width="16.85546875" style="25" customWidth="1"/>
    <col min="17" max="17" width="105.28515625" style="25" customWidth="1"/>
    <col min="18" max="20" width="11.5703125" style="25"/>
    <col min="21" max="21" width="13.42578125" style="25" bestFit="1" customWidth="1"/>
    <col min="22" max="22" width="84.5703125" style="25" bestFit="1" customWidth="1"/>
    <col min="23" max="16384" width="11.5703125" style="25"/>
  </cols>
  <sheetData>
    <row r="1" spans="1:22" ht="40.15" customHeight="1" x14ac:dyDescent="0.2">
      <c r="B1" s="171" t="s">
        <v>44</v>
      </c>
      <c r="F1" s="38" t="str">
        <f>'PTGE Midour Synthèse'!C1</f>
        <v>le 10/03/2025</v>
      </c>
    </row>
    <row r="2" spans="1:22" ht="19.899999999999999" customHeight="1" x14ac:dyDescent="0.2">
      <c r="B2" s="172" t="s">
        <v>233</v>
      </c>
    </row>
    <row r="3" spans="1:22" ht="30" customHeight="1" x14ac:dyDescent="0.2">
      <c r="A3" s="66"/>
      <c r="B3" s="62" t="s">
        <v>102</v>
      </c>
      <c r="C3" s="31" t="s">
        <v>307</v>
      </c>
      <c r="D3" s="31" t="s">
        <v>68</v>
      </c>
      <c r="E3" s="31" t="s">
        <v>51</v>
      </c>
      <c r="F3" s="31" t="s">
        <v>0</v>
      </c>
      <c r="G3" s="31" t="s">
        <v>106</v>
      </c>
      <c r="H3" s="31" t="s">
        <v>103</v>
      </c>
      <c r="I3" s="31" t="s">
        <v>105</v>
      </c>
      <c r="J3" s="31" t="s">
        <v>116</v>
      </c>
      <c r="K3" s="31" t="s">
        <v>117</v>
      </c>
      <c r="L3" s="31" t="s">
        <v>150</v>
      </c>
      <c r="M3" s="37" t="s">
        <v>114</v>
      </c>
      <c r="N3" s="31" t="s">
        <v>104</v>
      </c>
      <c r="O3" s="31" t="s">
        <v>115</v>
      </c>
      <c r="P3" s="31" t="s">
        <v>118</v>
      </c>
      <c r="Q3" s="31" t="s">
        <v>107</v>
      </c>
      <c r="R3" s="38"/>
      <c r="T3" s="24" t="s">
        <v>109</v>
      </c>
      <c r="U3" s="39" t="s">
        <v>60</v>
      </c>
      <c r="V3" s="25" t="s">
        <v>67</v>
      </c>
    </row>
    <row r="4" spans="1:22" ht="30" customHeight="1" x14ac:dyDescent="0.2">
      <c r="A4" s="24"/>
      <c r="B4" s="40" t="s">
        <v>47</v>
      </c>
      <c r="C4" s="165" t="s">
        <v>27</v>
      </c>
      <c r="D4" s="165"/>
      <c r="E4" s="165" t="s">
        <v>375</v>
      </c>
      <c r="F4" s="28" t="s">
        <v>1</v>
      </c>
      <c r="G4" s="166">
        <v>43831</v>
      </c>
      <c r="H4" s="166">
        <v>47118</v>
      </c>
      <c r="I4" s="70"/>
      <c r="J4" s="70"/>
      <c r="K4" s="70"/>
      <c r="L4" s="70"/>
      <c r="M4" s="24">
        <v>0</v>
      </c>
      <c r="N4" s="24">
        <v>1</v>
      </c>
      <c r="O4" s="24">
        <f>M4*N4</f>
        <v>0</v>
      </c>
      <c r="P4" s="23">
        <v>100</v>
      </c>
      <c r="Q4" s="60" t="s">
        <v>70</v>
      </c>
      <c r="T4" s="24" t="s">
        <v>110</v>
      </c>
      <c r="U4" s="43" t="s">
        <v>61</v>
      </c>
      <c r="V4" s="25" t="s">
        <v>65</v>
      </c>
    </row>
    <row r="5" spans="1:22" ht="30" customHeight="1" x14ac:dyDescent="0.2">
      <c r="A5" s="24"/>
      <c r="B5" s="40" t="s">
        <v>48</v>
      </c>
      <c r="C5" s="165" t="s">
        <v>27</v>
      </c>
      <c r="D5" s="165"/>
      <c r="E5" s="165" t="s">
        <v>375</v>
      </c>
      <c r="F5" s="28" t="s">
        <v>1</v>
      </c>
      <c r="G5" s="166">
        <v>43831</v>
      </c>
      <c r="H5" s="166">
        <v>47118</v>
      </c>
      <c r="I5" s="70"/>
      <c r="J5" s="70"/>
      <c r="K5" s="70"/>
      <c r="L5" s="70"/>
      <c r="M5" s="24"/>
      <c r="N5" s="24"/>
      <c r="O5" s="24"/>
      <c r="P5" s="23">
        <v>100</v>
      </c>
      <c r="Q5" s="60"/>
      <c r="T5" s="24" t="s">
        <v>111</v>
      </c>
      <c r="U5" s="44" t="s">
        <v>64</v>
      </c>
      <c r="V5" s="25" t="s">
        <v>66</v>
      </c>
    </row>
    <row r="6" spans="1:22" ht="30" customHeight="1" x14ac:dyDescent="0.2">
      <c r="A6" s="24"/>
      <c r="B6" s="25" t="s">
        <v>89</v>
      </c>
      <c r="C6" s="25" t="s">
        <v>89</v>
      </c>
      <c r="F6" s="23">
        <f>P6</f>
        <v>100</v>
      </c>
      <c r="G6" s="45"/>
      <c r="H6" s="45"/>
      <c r="I6" s="25" t="s">
        <v>89</v>
      </c>
      <c r="M6" s="46">
        <f>SUM(M4:M4)</f>
        <v>0</v>
      </c>
      <c r="N6" s="46">
        <f>SUM(N4:N4)</f>
        <v>1</v>
      </c>
      <c r="O6" s="46">
        <f>SUM(O4:O4)</f>
        <v>0</v>
      </c>
      <c r="P6" s="47">
        <f>AVERAGE(P4:P5)</f>
        <v>100</v>
      </c>
      <c r="Q6" s="60"/>
      <c r="T6" s="24" t="s">
        <v>112</v>
      </c>
      <c r="U6" s="48" t="s">
        <v>3</v>
      </c>
      <c r="V6" s="25" t="s">
        <v>63</v>
      </c>
    </row>
    <row r="7" spans="1:22" ht="30" customHeight="1" x14ac:dyDescent="0.2">
      <c r="A7" s="24"/>
      <c r="T7" s="24" t="s">
        <v>112</v>
      </c>
      <c r="U7" s="48" t="s">
        <v>1</v>
      </c>
      <c r="V7" s="25" t="s">
        <v>62</v>
      </c>
    </row>
    <row r="8" spans="1:22" ht="30" customHeight="1" x14ac:dyDescent="0.2">
      <c r="A8" s="24"/>
      <c r="B8" s="172" t="s">
        <v>234</v>
      </c>
    </row>
    <row r="9" spans="1:22" ht="30" customHeight="1" x14ac:dyDescent="0.2">
      <c r="B9" s="62" t="s">
        <v>102</v>
      </c>
      <c r="C9" s="31" t="s">
        <v>307</v>
      </c>
      <c r="D9" s="31" t="s">
        <v>68</v>
      </c>
      <c r="E9" s="31" t="s">
        <v>51</v>
      </c>
      <c r="F9" s="31" t="s">
        <v>0</v>
      </c>
      <c r="G9" s="31" t="s">
        <v>106</v>
      </c>
      <c r="H9" s="31" t="s">
        <v>103</v>
      </c>
      <c r="I9" s="31" t="s">
        <v>105</v>
      </c>
      <c r="J9" s="31" t="s">
        <v>116</v>
      </c>
      <c r="K9" s="31" t="s">
        <v>117</v>
      </c>
      <c r="L9" s="31" t="s">
        <v>150</v>
      </c>
      <c r="M9" s="37" t="s">
        <v>114</v>
      </c>
      <c r="N9" s="31" t="s">
        <v>104</v>
      </c>
      <c r="O9" s="31" t="s">
        <v>115</v>
      </c>
      <c r="P9" s="31" t="s">
        <v>118</v>
      </c>
      <c r="Q9" s="31" t="s">
        <v>107</v>
      </c>
    </row>
    <row r="10" spans="1:22" ht="30" customHeight="1" x14ac:dyDescent="0.2">
      <c r="B10" s="60" t="s">
        <v>236</v>
      </c>
      <c r="C10" s="165" t="s">
        <v>308</v>
      </c>
      <c r="D10" s="167"/>
      <c r="E10" s="167" t="s">
        <v>375</v>
      </c>
      <c r="F10" s="28" t="s">
        <v>1</v>
      </c>
      <c r="G10" s="166">
        <v>43831</v>
      </c>
      <c r="H10" s="166">
        <v>47118</v>
      </c>
      <c r="I10" s="64"/>
      <c r="J10" s="24"/>
      <c r="K10" s="24"/>
      <c r="L10" s="24"/>
      <c r="M10" s="24">
        <v>0</v>
      </c>
      <c r="N10" s="24">
        <v>0</v>
      </c>
      <c r="O10" s="24">
        <f>M10*N10</f>
        <v>0</v>
      </c>
      <c r="P10" s="23">
        <v>100</v>
      </c>
      <c r="Q10" s="272" t="s">
        <v>488</v>
      </c>
    </row>
    <row r="11" spans="1:22" ht="30" customHeight="1" x14ac:dyDescent="0.2">
      <c r="B11" s="60" t="s">
        <v>237</v>
      </c>
      <c r="C11" s="165" t="s">
        <v>308</v>
      </c>
      <c r="D11" s="167"/>
      <c r="E11" s="167" t="s">
        <v>375</v>
      </c>
      <c r="F11" s="28" t="s">
        <v>1</v>
      </c>
      <c r="G11" s="166">
        <v>43831</v>
      </c>
      <c r="H11" s="166">
        <v>47118</v>
      </c>
      <c r="I11" s="64"/>
      <c r="J11" s="24"/>
      <c r="K11" s="24"/>
      <c r="L11" s="24"/>
      <c r="M11" s="24"/>
      <c r="N11" s="24"/>
      <c r="O11" s="24"/>
      <c r="P11" s="23">
        <v>100</v>
      </c>
      <c r="Q11" s="272"/>
    </row>
    <row r="12" spans="1:22" ht="30" customHeight="1" x14ac:dyDescent="0.2">
      <c r="B12" s="25" t="s">
        <v>89</v>
      </c>
      <c r="C12" s="25" t="s">
        <v>89</v>
      </c>
      <c r="F12" s="23">
        <f>P12</f>
        <v>100</v>
      </c>
      <c r="G12" s="45"/>
      <c r="H12" s="45"/>
      <c r="I12" s="25" t="s">
        <v>89</v>
      </c>
      <c r="M12" s="46">
        <f>SUM(M10:M10)</f>
        <v>0</v>
      </c>
      <c r="N12" s="46">
        <f>SUM(N10:N10)</f>
        <v>0</v>
      </c>
      <c r="O12" s="46">
        <f>SUM(O10:O10)</f>
        <v>0</v>
      </c>
      <c r="P12" s="82">
        <f>AVERAGE(P10:P11)</f>
        <v>100</v>
      </c>
      <c r="Q12" s="272"/>
    </row>
    <row r="13" spans="1:22" ht="30" customHeight="1" x14ac:dyDescent="0.2">
      <c r="A13" s="66"/>
    </row>
    <row r="14" spans="1:22" ht="30" customHeight="1" x14ac:dyDescent="0.2">
      <c r="B14" s="172" t="s">
        <v>235</v>
      </c>
    </row>
    <row r="15" spans="1:22" ht="30" customHeight="1" x14ac:dyDescent="0.2">
      <c r="B15" s="62" t="s">
        <v>102</v>
      </c>
      <c r="C15" s="31" t="s">
        <v>307</v>
      </c>
      <c r="D15" s="31" t="s">
        <v>68</v>
      </c>
      <c r="E15" s="31" t="s">
        <v>51</v>
      </c>
      <c r="F15" s="31" t="s">
        <v>0</v>
      </c>
      <c r="G15" s="31" t="s">
        <v>106</v>
      </c>
      <c r="H15" s="31" t="s">
        <v>103</v>
      </c>
      <c r="I15" s="31" t="s">
        <v>105</v>
      </c>
      <c r="J15" s="31" t="s">
        <v>116</v>
      </c>
      <c r="K15" s="31" t="s">
        <v>117</v>
      </c>
      <c r="L15" s="31" t="s">
        <v>150</v>
      </c>
      <c r="M15" s="37" t="s">
        <v>114</v>
      </c>
      <c r="N15" s="31" t="s">
        <v>104</v>
      </c>
      <c r="O15" s="31" t="s">
        <v>115</v>
      </c>
      <c r="P15" s="31" t="s">
        <v>118</v>
      </c>
      <c r="Q15" s="31" t="s">
        <v>107</v>
      </c>
    </row>
    <row r="16" spans="1:22" ht="30" customHeight="1" x14ac:dyDescent="0.2">
      <c r="B16" s="42" t="s">
        <v>238</v>
      </c>
      <c r="C16" s="165" t="s">
        <v>27</v>
      </c>
      <c r="D16" s="165"/>
      <c r="E16" s="165" t="s">
        <v>375</v>
      </c>
      <c r="F16" s="65" t="s">
        <v>1</v>
      </c>
      <c r="G16" s="166">
        <v>43831</v>
      </c>
      <c r="H16" s="166">
        <v>47118</v>
      </c>
      <c r="I16" s="24"/>
      <c r="J16" s="24"/>
      <c r="K16" s="24"/>
      <c r="L16" s="24"/>
      <c r="M16" s="24">
        <v>0</v>
      </c>
      <c r="N16" s="24">
        <v>0</v>
      </c>
      <c r="O16" s="24">
        <f>M16*N16</f>
        <v>0</v>
      </c>
      <c r="P16" s="23">
        <v>100</v>
      </c>
      <c r="Q16" s="272" t="s">
        <v>487</v>
      </c>
    </row>
    <row r="17" spans="1:20" ht="30" customHeight="1" x14ac:dyDescent="0.2">
      <c r="B17" s="25" t="s">
        <v>89</v>
      </c>
      <c r="C17" s="25" t="s">
        <v>89</v>
      </c>
      <c r="F17" s="23">
        <f>P17</f>
        <v>100</v>
      </c>
      <c r="G17" s="45"/>
      <c r="H17" s="45"/>
      <c r="M17" s="46">
        <f>SUM(M16:M16)</f>
        <v>0</v>
      </c>
      <c r="N17" s="46">
        <f>SUM(N16:N16)</f>
        <v>0</v>
      </c>
      <c r="O17" s="46">
        <f>SUM(O16:O16)</f>
        <v>0</v>
      </c>
      <c r="P17" s="82">
        <f>AVERAGE(P16:P16)</f>
        <v>100</v>
      </c>
      <c r="Q17" s="272"/>
    </row>
    <row r="18" spans="1:20" ht="30" customHeight="1" x14ac:dyDescent="0.2"/>
    <row r="19" spans="1:20" ht="30" customHeight="1" x14ac:dyDescent="0.25">
      <c r="C19" s="252"/>
      <c r="D19" s="252"/>
      <c r="E19" s="252"/>
      <c r="F19" s="252"/>
      <c r="G19" s="252"/>
    </row>
    <row r="20" spans="1:20" ht="30" customHeight="1" x14ac:dyDescent="0.25">
      <c r="R20" s="57"/>
    </row>
    <row r="21" spans="1:20" ht="30" customHeight="1" x14ac:dyDescent="0.2">
      <c r="A21" s="66"/>
    </row>
    <row r="22" spans="1:20" ht="30" customHeight="1" x14ac:dyDescent="0.2"/>
    <row r="23" spans="1:20" ht="30" customHeight="1" x14ac:dyDescent="0.2"/>
    <row r="24" spans="1:20" ht="30" customHeight="1" x14ac:dyDescent="0.2"/>
    <row r="25" spans="1:20" ht="30" customHeight="1" x14ac:dyDescent="0.2"/>
    <row r="26" spans="1:20" ht="30" customHeight="1" x14ac:dyDescent="0.2">
      <c r="A26" s="66"/>
    </row>
    <row r="27" spans="1:20" ht="30" customHeight="1" x14ac:dyDescent="0.25">
      <c r="C27" s="54"/>
      <c r="D27" s="54"/>
      <c r="E27" s="54"/>
      <c r="F27" s="252"/>
      <c r="G27" s="252"/>
    </row>
    <row r="28" spans="1:20" ht="30" customHeight="1" x14ac:dyDescent="0.2"/>
    <row r="29" spans="1:20" ht="30" customHeight="1" x14ac:dyDescent="0.25">
      <c r="C29" s="252"/>
      <c r="D29" s="252"/>
      <c r="E29" s="252"/>
      <c r="F29" s="252"/>
      <c r="G29" s="252"/>
    </row>
    <row r="30" spans="1:20" ht="30" customHeight="1" x14ac:dyDescent="0.25">
      <c r="A30" s="66"/>
      <c r="M30" s="253"/>
      <c r="N30" s="253"/>
      <c r="O30" s="57"/>
      <c r="P30" s="57"/>
      <c r="Q30" s="57"/>
    </row>
    <row r="31" spans="1:20" ht="30" customHeight="1" x14ac:dyDescent="0.25">
      <c r="T31" s="57"/>
    </row>
    <row r="32" spans="1:20" ht="30" customHeight="1" x14ac:dyDescent="0.2">
      <c r="F32" s="255"/>
      <c r="G32" s="255"/>
      <c r="H32" s="255"/>
    </row>
    <row r="33" spans="1:19" ht="30" customHeight="1" x14ac:dyDescent="0.2">
      <c r="F33" s="255"/>
      <c r="G33" s="255"/>
      <c r="H33" s="255"/>
    </row>
    <row r="34" spans="1:19" ht="30" customHeight="1" x14ac:dyDescent="0.25">
      <c r="F34" s="257"/>
      <c r="G34" s="257"/>
      <c r="H34" s="257"/>
      <c r="S34" s="57"/>
    </row>
    <row r="35" spans="1:19" ht="30" customHeight="1" x14ac:dyDescent="0.2">
      <c r="A35" s="66"/>
      <c r="F35" s="256"/>
      <c r="G35" s="256"/>
      <c r="H35" s="256"/>
      <c r="I35" s="61"/>
      <c r="J35" s="61"/>
      <c r="K35" s="61"/>
      <c r="L35" s="61"/>
    </row>
    <row r="36" spans="1:19" ht="30" customHeight="1" x14ac:dyDescent="0.2"/>
    <row r="37" spans="1:19" ht="30" customHeight="1" x14ac:dyDescent="0.2"/>
    <row r="39" spans="1:19" ht="15" x14ac:dyDescent="0.25">
      <c r="C39" s="252"/>
      <c r="D39" s="252"/>
      <c r="E39" s="252"/>
      <c r="F39" s="252"/>
      <c r="G39" s="252"/>
    </row>
    <row r="45" spans="1:19" ht="15" x14ac:dyDescent="0.25">
      <c r="C45" s="53"/>
      <c r="D45" s="53"/>
      <c r="E45" s="53"/>
    </row>
    <row r="46" spans="1:19" x14ac:dyDescent="0.2">
      <c r="C46" s="251"/>
      <c r="D46" s="251"/>
      <c r="E46" s="251"/>
      <c r="F46" s="251"/>
      <c r="G46" s="251"/>
      <c r="H46" s="251"/>
      <c r="I46" s="251"/>
      <c r="J46" s="251"/>
      <c r="K46" s="251"/>
      <c r="L46" s="251"/>
      <c r="M46" s="251"/>
      <c r="N46" s="251"/>
      <c r="O46" s="251"/>
      <c r="P46" s="251"/>
    </row>
    <row r="48" spans="1:19" ht="99" customHeight="1" x14ac:dyDescent="0.2"/>
    <row r="50" spans="3:22" ht="15" x14ac:dyDescent="0.25">
      <c r="C50" s="54"/>
      <c r="D50" s="54"/>
      <c r="E50" s="54"/>
      <c r="F50" s="252"/>
      <c r="G50" s="252"/>
    </row>
    <row r="51" spans="3:22" ht="15" x14ac:dyDescent="0.25">
      <c r="R51" s="57"/>
    </row>
    <row r="52" spans="3:22" ht="15" x14ac:dyDescent="0.25">
      <c r="C52" s="252"/>
      <c r="D52" s="252"/>
      <c r="E52" s="252"/>
      <c r="F52" s="252"/>
      <c r="G52" s="252"/>
    </row>
    <row r="53" spans="3:22" ht="15" x14ac:dyDescent="0.25">
      <c r="M53" s="253"/>
      <c r="N53" s="253"/>
      <c r="O53" s="253"/>
      <c r="P53" s="12"/>
      <c r="Q53" s="12"/>
    </row>
    <row r="55" spans="3:22" x14ac:dyDescent="0.2">
      <c r="F55" s="251"/>
      <c r="G55" s="251"/>
      <c r="H55" s="251"/>
      <c r="I55" s="59"/>
      <c r="J55" s="59"/>
      <c r="K55" s="59"/>
      <c r="L55" s="59"/>
    </row>
    <row r="56" spans="3:22" x14ac:dyDescent="0.2">
      <c r="F56" s="58"/>
      <c r="G56" s="58"/>
      <c r="H56" s="58"/>
      <c r="I56" s="59"/>
      <c r="J56" s="59"/>
      <c r="K56" s="59"/>
      <c r="L56" s="59"/>
    </row>
    <row r="57" spans="3:22" x14ac:dyDescent="0.2">
      <c r="F57" s="251"/>
      <c r="G57" s="251"/>
      <c r="H57" s="251"/>
      <c r="I57" s="59"/>
      <c r="J57" s="59"/>
      <c r="K57" s="59"/>
      <c r="L57" s="59"/>
    </row>
    <row r="61" spans="3:22" ht="15" x14ac:dyDescent="0.25">
      <c r="C61" s="252"/>
      <c r="D61" s="252"/>
      <c r="E61" s="252"/>
      <c r="F61" s="252"/>
      <c r="G61" s="252"/>
    </row>
    <row r="62" spans="3:22" ht="15" x14ac:dyDescent="0.25">
      <c r="T62" s="57"/>
      <c r="U62" s="57"/>
      <c r="V62" s="57"/>
    </row>
    <row r="65" spans="2:25" ht="15" x14ac:dyDescent="0.25">
      <c r="S65" s="57"/>
      <c r="W65" s="57"/>
      <c r="X65" s="57"/>
      <c r="Y65" s="57"/>
    </row>
    <row r="67" spans="2:25" ht="15" x14ac:dyDescent="0.25">
      <c r="C67" s="53"/>
      <c r="D67" s="53"/>
      <c r="E67" s="53"/>
    </row>
    <row r="68" spans="2:25" ht="14.45" customHeight="1" x14ac:dyDescent="0.2">
      <c r="B68" s="49"/>
      <c r="C68" s="251"/>
      <c r="D68" s="251"/>
      <c r="E68" s="251"/>
      <c r="F68" s="251"/>
      <c r="G68" s="251"/>
      <c r="H68" s="251"/>
      <c r="I68" s="251"/>
      <c r="J68" s="251"/>
      <c r="K68" s="251"/>
      <c r="L68" s="251"/>
      <c r="M68" s="251"/>
      <c r="N68" s="251"/>
      <c r="O68" s="251"/>
      <c r="P68" s="251"/>
      <c r="Q68" s="49"/>
    </row>
    <row r="69" spans="2:25" ht="27" customHeight="1" x14ac:dyDescent="0.2"/>
    <row r="70" spans="2:25" ht="33" customHeight="1" x14ac:dyDescent="0.2"/>
    <row r="74" spans="2:25" ht="15" x14ac:dyDescent="0.2">
      <c r="R74" s="12"/>
    </row>
    <row r="81" spans="1:18" ht="36" customHeight="1" x14ac:dyDescent="0.2"/>
    <row r="89" spans="1:18" x14ac:dyDescent="0.2">
      <c r="R89" s="49"/>
    </row>
    <row r="90" spans="1:18" ht="33" customHeight="1" x14ac:dyDescent="0.2"/>
    <row r="92" spans="1:18" ht="33" customHeight="1" x14ac:dyDescent="0.2"/>
    <row r="96" spans="1:18" x14ac:dyDescent="0.2">
      <c r="A96" s="49"/>
    </row>
    <row r="100" spans="1:22" x14ac:dyDescent="0.2">
      <c r="T100" s="49"/>
      <c r="U100" s="49"/>
      <c r="V100" s="49"/>
    </row>
    <row r="103" spans="1:22" s="49" customFormat="1" ht="39" customHeight="1" x14ac:dyDescent="0.2">
      <c r="A103" s="25"/>
      <c r="B103" s="25"/>
      <c r="C103" s="25"/>
      <c r="D103" s="25"/>
      <c r="E103" s="25"/>
      <c r="F103" s="25"/>
      <c r="G103" s="25"/>
      <c r="H103" s="25"/>
      <c r="I103" s="25"/>
      <c r="J103" s="25"/>
      <c r="K103" s="25"/>
      <c r="L103" s="25"/>
      <c r="M103" s="25"/>
      <c r="N103" s="25"/>
      <c r="O103" s="25"/>
      <c r="P103" s="25"/>
      <c r="Q103" s="25"/>
      <c r="R103" s="25"/>
      <c r="T103" s="25"/>
      <c r="U103" s="25"/>
      <c r="V103" s="25"/>
    </row>
  </sheetData>
  <mergeCells count="19">
    <mergeCell ref="C39:G39"/>
    <mergeCell ref="C19:G19"/>
    <mergeCell ref="F27:G27"/>
    <mergeCell ref="C29:G29"/>
    <mergeCell ref="Q10:Q12"/>
    <mergeCell ref="Q16:Q17"/>
    <mergeCell ref="M30:N30"/>
    <mergeCell ref="F32:H32"/>
    <mergeCell ref="F33:H33"/>
    <mergeCell ref="F34:H34"/>
    <mergeCell ref="F35:H35"/>
    <mergeCell ref="C61:G61"/>
    <mergeCell ref="C68:P68"/>
    <mergeCell ref="C46:P46"/>
    <mergeCell ref="F50:G50"/>
    <mergeCell ref="C52:G52"/>
    <mergeCell ref="M53:O53"/>
    <mergeCell ref="F55:H55"/>
    <mergeCell ref="F57:H57"/>
  </mergeCells>
  <conditionalFormatting sqref="F4:F5 F10:F11 F16">
    <cfRule type="expression" dxfId="0" priority="230">
      <formula>$F4=#REF!</formula>
    </cfRule>
  </conditionalFormatting>
  <conditionalFormatting sqref="F6">
    <cfRule type="iconSet" priority="25">
      <iconSet showValue="0">
        <cfvo type="percent" val="0"/>
        <cfvo type="num" val="33"/>
        <cfvo type="num" val="70"/>
      </iconSet>
    </cfRule>
  </conditionalFormatting>
  <conditionalFormatting sqref="F12">
    <cfRule type="iconSet" priority="24">
      <iconSet showValue="0">
        <cfvo type="percent" val="0"/>
        <cfvo type="num" val="33"/>
        <cfvo type="num" val="70"/>
      </iconSet>
    </cfRule>
  </conditionalFormatting>
  <conditionalFormatting sqref="F17">
    <cfRule type="iconSet" priority="23">
      <iconSet showValue="0">
        <cfvo type="percent" val="0"/>
        <cfvo type="num" val="33"/>
        <cfvo type="num" val="70"/>
      </iconSet>
    </cfRule>
  </conditionalFormatting>
  <conditionalFormatting sqref="P4:P6 P16:P17 P10:P12">
    <cfRule type="dataBar" priority="26">
      <dataBar>
        <cfvo type="num" val="0"/>
        <cfvo type="num" val="100"/>
        <color theme="9" tint="0.39997558519241921"/>
      </dataBar>
      <extLst>
        <ext xmlns:x14="http://schemas.microsoft.com/office/spreadsheetml/2009/9/main" uri="{B025F937-C7B1-47D3-B67F-A62EFF666E3E}">
          <x14:id>{85AAFA64-F282-4E5B-87B1-B82B6B29BD9C}</x14:id>
        </ext>
      </extLst>
    </cfRule>
  </conditionalFormatting>
  <dataValidations count="2">
    <dataValidation type="date" allowBlank="1" showInputMessage="1" showErrorMessage="1" sqref="R3" xr:uid="{3D3DD303-5607-4772-9300-765FE6F124E4}">
      <formula1>43831</formula1>
      <formula2>46752</formula2>
    </dataValidation>
    <dataValidation type="list" allowBlank="1" showInputMessage="1" showErrorMessage="1" sqref="F16 F10:F11 F4:F5" xr:uid="{63F673AE-605A-41A5-B543-03FEF867AC0B}">
      <formula1>$U$3:$U$7</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225" operator="containsText" id="{17369BEE-85F3-4C75-9BBF-A4FA82BB4AE7}">
            <xm:f>NOT(ISERROR(SEARCH($U$7,F4)))</xm:f>
            <xm:f>$U$7</xm:f>
            <x14:dxf>
              <fill>
                <patternFill>
                  <bgColor theme="9" tint="0.39994506668294322"/>
                </patternFill>
              </fill>
            </x14:dxf>
          </x14:cfRule>
          <x14:cfRule type="containsText" priority="226" operator="containsText" id="{A7D298F1-4E71-42E0-B6E1-71AF5693A102}">
            <xm:f>NOT(ISERROR(SEARCH($U$6,F4)))</xm:f>
            <xm:f>$U$6</xm:f>
            <x14:dxf>
              <fill>
                <patternFill>
                  <bgColor rgb="FFA9D08E"/>
                </patternFill>
              </fill>
            </x14:dxf>
          </x14:cfRule>
          <x14:cfRule type="containsText" priority="227" operator="containsText" id="{F56E1568-E1A7-4385-9024-42BF81C0EE9C}">
            <xm:f>NOT(ISERROR(SEARCH($U$5,F4)))</xm:f>
            <xm:f>$U$5</xm:f>
            <x14:dxf>
              <fill>
                <patternFill>
                  <bgColor rgb="FFCC66FF"/>
                </patternFill>
              </fill>
            </x14:dxf>
          </x14:cfRule>
          <x14:cfRule type="containsText" priority="228" operator="containsText" id="{A95B7EC6-1047-4B84-B415-6FE3BA70A4BD}">
            <xm:f>NOT(ISERROR(SEARCH($U$4,F4)))</xm:f>
            <xm:f>$U$4</xm:f>
            <x14:dxf>
              <fill>
                <patternFill>
                  <bgColor rgb="FFFFCCFF"/>
                </patternFill>
              </fill>
            </x14:dxf>
          </x14:cfRule>
          <x14:cfRule type="containsText" priority="229" operator="containsText" id="{C9BA4C3F-07DB-4404-BB93-0674CEF87EC9}">
            <xm:f>NOT(ISERROR(SEARCH($U$3,F4)))</xm:f>
            <xm:f>$U$3</xm:f>
            <x14:dxf>
              <fill>
                <patternFill>
                  <bgColor rgb="FFDBDBDB"/>
                </patternFill>
              </fill>
            </x14:dxf>
          </x14:cfRule>
          <xm:sqref>F4:F5 F10:F11 F16</xm:sqref>
        </x14:conditionalFormatting>
        <x14:conditionalFormatting xmlns:xm="http://schemas.microsoft.com/office/excel/2006/main">
          <x14:cfRule type="dataBar" id="{85AAFA64-F282-4E5B-87B1-B82B6B29BD9C}">
            <x14:dataBar minLength="0" maxLength="100" gradient="0">
              <x14:cfvo type="num">
                <xm:f>0</xm:f>
              </x14:cfvo>
              <x14:cfvo type="num">
                <xm:f>100</xm:f>
              </x14:cfvo>
              <x14:negativeFillColor rgb="FFFF0000"/>
              <x14:axisColor rgb="FF000000"/>
            </x14:dataBar>
          </x14:cfRule>
          <xm:sqref>P4:P6 P16:P17 P10:P12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91E89-C126-40CE-BC8C-0ABC60B31F01}">
  <sheetPr codeName="Feuil13">
    <tabColor rgb="FFA2B9D1"/>
  </sheetPr>
  <dimension ref="S18"/>
  <sheetViews>
    <sheetView topLeftCell="A7" zoomScaleNormal="100" workbookViewId="0">
      <selection activeCell="S18" sqref="S18"/>
    </sheetView>
  </sheetViews>
  <sheetFormatPr baseColWidth="10" defaultRowHeight="15" x14ac:dyDescent="0.25"/>
  <sheetData>
    <row r="18" spans="19:19" ht="104.25" x14ac:dyDescent="0.25">
      <c r="S18" s="179" t="s">
        <v>536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289FF-B473-48C3-8ADD-0A1DA2AA5D75}">
  <sheetPr>
    <pageSetUpPr fitToPage="1"/>
  </sheetPr>
  <dimension ref="A1:O148"/>
  <sheetViews>
    <sheetView zoomScale="80" zoomScaleNormal="80" workbookViewId="0">
      <selection activeCell="E2" sqref="E2"/>
    </sheetView>
  </sheetViews>
  <sheetFormatPr baseColWidth="10" defaultRowHeight="15" x14ac:dyDescent="0.25"/>
  <cols>
    <col min="3" max="3" width="117.7109375" customWidth="1"/>
    <col min="4" max="5" width="23" customWidth="1"/>
    <col min="6" max="6" width="15.42578125" bestFit="1" customWidth="1"/>
    <col min="7" max="7" width="14.7109375" bestFit="1" customWidth="1"/>
    <col min="8" max="8" width="17.28515625" bestFit="1" customWidth="1"/>
    <col min="12" max="12" width="16" bestFit="1" customWidth="1"/>
  </cols>
  <sheetData>
    <row r="1" spans="1:15" ht="30" customHeight="1" x14ac:dyDescent="0.25">
      <c r="A1" s="203" t="str">
        <f>'PTGE Midour Synthèse'!C1</f>
        <v>le 10/03/2025</v>
      </c>
      <c r="B1" s="192" t="s">
        <v>24</v>
      </c>
      <c r="C1" s="193" t="s">
        <v>130</v>
      </c>
      <c r="D1" s="194" t="s">
        <v>51</v>
      </c>
      <c r="E1" s="194" t="s">
        <v>304</v>
      </c>
      <c r="F1" s="194" t="s">
        <v>106</v>
      </c>
      <c r="G1" s="194" t="s">
        <v>103</v>
      </c>
      <c r="H1" s="194" t="s">
        <v>131</v>
      </c>
      <c r="I1" s="194" t="s">
        <v>98</v>
      </c>
    </row>
    <row r="2" spans="1:15" ht="45" customHeight="1" x14ac:dyDescent="0.25">
      <c r="A2" s="243" t="s">
        <v>128</v>
      </c>
      <c r="B2" s="192" t="s">
        <v>99</v>
      </c>
      <c r="C2" s="195" t="str">
        <f>CMU!B2</f>
        <v>CMU1 - Quantifier les relations nappes-rivières et évaluer l'impact des prélèvements en eaux souterraines</v>
      </c>
      <c r="D2" s="196" t="str">
        <f>_xlfn.CONCAT(CMU!E4:E5)</f>
        <v xml:space="preserve">IA, à définir, </v>
      </c>
      <c r="E2" s="196"/>
      <c r="F2" s="197">
        <f>CMU!G4</f>
        <v>0</v>
      </c>
      <c r="G2" s="197">
        <f>CMU!H4</f>
        <v>0</v>
      </c>
      <c r="H2" s="192">
        <f>G2-F2</f>
        <v>0</v>
      </c>
      <c r="I2" s="198" t="s">
        <v>121</v>
      </c>
      <c r="K2" s="33" t="s">
        <v>132</v>
      </c>
      <c r="L2" s="34">
        <f>_xlfn.MINIFS(F2:F60,F2:F60,"&gt;31/12/2019")</f>
        <v>43831</v>
      </c>
      <c r="N2" s="15" t="s">
        <v>122</v>
      </c>
      <c r="O2" s="17" t="s">
        <v>120</v>
      </c>
    </row>
    <row r="3" spans="1:15" ht="45" customHeight="1" x14ac:dyDescent="0.25">
      <c r="A3" s="243"/>
      <c r="B3" s="192" t="s">
        <v>99</v>
      </c>
      <c r="C3" s="195" t="str">
        <f>CMU!B8</f>
        <v>CMU2 - Etudier la qualité sur le bassin du Midour</v>
      </c>
      <c r="D3" s="196" t="str">
        <f>_xlfn.CONCAT(CMU!E10)</f>
        <v xml:space="preserve">Aquascope, AAPPMA 32, </v>
      </c>
      <c r="E3" s="196"/>
      <c r="F3" s="197">
        <f>MIN(CMU!G10)</f>
        <v>44562</v>
      </c>
      <c r="G3" s="197">
        <f>MAX(CMU!H10)</f>
        <v>46752</v>
      </c>
      <c r="H3" s="192">
        <f t="shared" ref="H3:H60" si="0">G3-F3</f>
        <v>2190</v>
      </c>
      <c r="I3" s="198" t="s">
        <v>121</v>
      </c>
      <c r="K3" s="33" t="s">
        <v>133</v>
      </c>
      <c r="L3" s="34">
        <f>MAX(G2:G60)</f>
        <v>47252</v>
      </c>
      <c r="N3" s="16" t="s">
        <v>113</v>
      </c>
      <c r="O3" s="18" t="s">
        <v>100</v>
      </c>
    </row>
    <row r="4" spans="1:15" ht="45" customHeight="1" x14ac:dyDescent="0.25">
      <c r="A4" s="243"/>
      <c r="B4" s="192" t="s">
        <v>99</v>
      </c>
      <c r="C4" s="195" t="str">
        <f>CMU!B13</f>
        <v>CMU3 - Améliorer le suivi hydrométrique du Ludon</v>
      </c>
      <c r="D4" s="196" t="str">
        <f>_xlfn.CONCAT(CMU!E15:E17)</f>
        <v xml:space="preserve">DREAL NA, DREAL NA, DREAL NA Irrigadour, </v>
      </c>
      <c r="E4" s="196"/>
      <c r="F4" s="197">
        <f>MIN(CMU!G15:G17)</f>
        <v>44105</v>
      </c>
      <c r="G4" s="197">
        <f>MAX(CMU!H15:H17)</f>
        <v>45405</v>
      </c>
      <c r="H4" s="192">
        <f t="shared" si="0"/>
        <v>1300</v>
      </c>
      <c r="I4" s="198" t="s">
        <v>121</v>
      </c>
      <c r="N4" s="16" t="s">
        <v>123</v>
      </c>
      <c r="O4" s="19" t="s">
        <v>121</v>
      </c>
    </row>
    <row r="5" spans="1:15" ht="45" customHeight="1" x14ac:dyDescent="0.25">
      <c r="A5" s="243"/>
      <c r="B5" s="192" t="s">
        <v>99</v>
      </c>
      <c r="C5" s="195" t="str">
        <f>CMU!B20</f>
        <v>CMU4 - Evaluer l'état d'envasement des ouvrages de stockage d'eau et les actions d'aménagement pour limiter l'érosion</v>
      </c>
      <c r="D5" s="196" t="str">
        <f>_xlfn.CONCAT(CMU!E22:E23)</f>
        <v xml:space="preserve">IA, AEAG, Vivadour, IA, AEAG, Vivadour, </v>
      </c>
      <c r="E5" s="196" t="s">
        <v>392</v>
      </c>
      <c r="F5" s="197">
        <f>MIN(CMU!G22:G23)</f>
        <v>44562</v>
      </c>
      <c r="G5" s="197">
        <f>MAX(CMU!H22:H23)</f>
        <v>46752</v>
      </c>
      <c r="H5" s="192">
        <f t="shared" si="0"/>
        <v>2190</v>
      </c>
      <c r="I5" s="198" t="s">
        <v>121</v>
      </c>
    </row>
    <row r="6" spans="1:15" ht="45" customHeight="1" x14ac:dyDescent="0.25">
      <c r="A6" s="243"/>
      <c r="B6" s="192" t="s">
        <v>99</v>
      </c>
      <c r="C6" s="195" t="str">
        <f>CMU!B26</f>
        <v>CMU5 - Connaître les besoins culturaux d'irrigation par campagne et la répartition de la ressource associée</v>
      </c>
      <c r="D6" s="196" t="str">
        <f>_xlfn.CONCAT(CMU!E28)</f>
        <v/>
      </c>
      <c r="E6" s="196"/>
      <c r="F6" s="197">
        <f>MIN(CMU!G28)</f>
        <v>44927</v>
      </c>
      <c r="G6" s="197">
        <f>MAX(CMU!H28)</f>
        <v>47118</v>
      </c>
      <c r="H6" s="192">
        <f t="shared" si="0"/>
        <v>2191</v>
      </c>
      <c r="I6" s="198" t="s">
        <v>121</v>
      </c>
    </row>
    <row r="7" spans="1:15" ht="45" customHeight="1" x14ac:dyDescent="0.25">
      <c r="A7" s="243"/>
      <c r="B7" s="192" t="s">
        <v>99</v>
      </c>
      <c r="C7" s="195" t="str">
        <f>CMU!B31</f>
        <v>CMU6 - Expertiser les réseaux collectifs d'irrigation à moderniser</v>
      </c>
      <c r="D7" s="196" t="str">
        <f>_xlfn.CONCAT(CMU!E33:E36)</f>
        <v xml:space="preserve">CA40, CA40, CA32, CA32, </v>
      </c>
      <c r="E7" s="196"/>
      <c r="F7" s="197">
        <f>MIN(CMU!G33:G36)</f>
        <v>45231</v>
      </c>
      <c r="G7" s="197">
        <f>MAX(CMU!H33:H36)</f>
        <v>45535</v>
      </c>
      <c r="H7" s="192">
        <f t="shared" si="0"/>
        <v>304</v>
      </c>
      <c r="I7" s="198" t="s">
        <v>121</v>
      </c>
    </row>
    <row r="8" spans="1:15" ht="45" customHeight="1" x14ac:dyDescent="0.25">
      <c r="A8" s="243"/>
      <c r="B8" s="192" t="s">
        <v>99</v>
      </c>
      <c r="C8" s="195" t="str">
        <f>CMU!B39</f>
        <v>CMU7 - Recenser et inventorier le patrimoine naturel et les éléments paysagers à protéger</v>
      </c>
      <c r="D8" s="196" t="str">
        <f>_xlfn.CONCAT(CMU!E41:E43)</f>
        <v xml:space="preserve">IA, acteurs agricoles, IA, acteurs agricoles, IA, acteurs agricoles, </v>
      </c>
      <c r="E8" s="196"/>
      <c r="F8" s="197">
        <f>MIN(CMU!G41:G43)</f>
        <v>44927</v>
      </c>
      <c r="G8" s="197">
        <f>MAX(CMU!H41:H43)</f>
        <v>45412</v>
      </c>
      <c r="H8" s="192">
        <f t="shared" si="0"/>
        <v>485</v>
      </c>
      <c r="I8" s="198" t="s">
        <v>121</v>
      </c>
    </row>
    <row r="9" spans="1:15" ht="45" customHeight="1" x14ac:dyDescent="0.25">
      <c r="A9" s="244" t="s">
        <v>49</v>
      </c>
      <c r="B9" s="192" t="s">
        <v>101</v>
      </c>
      <c r="C9" s="235" t="str">
        <f>AUM!B2</f>
        <v>AUM1a : Mettre en place un groupe de travail sur le développement de filières durables sur le territoire et alentours</v>
      </c>
      <c r="D9" s="196" t="str">
        <f>_xlfn.CONCAT(AUM!E4)</f>
        <v xml:space="preserve">Ensemble des acteurs du territoire, </v>
      </c>
      <c r="E9" s="196"/>
      <c r="F9" s="197">
        <f>MIN(AUM!G4)</f>
        <v>0</v>
      </c>
      <c r="G9" s="197">
        <f>MAX(AUM!H4)</f>
        <v>0</v>
      </c>
      <c r="H9" s="192">
        <f t="shared" si="0"/>
        <v>0</v>
      </c>
      <c r="I9" s="198" t="s">
        <v>121</v>
      </c>
    </row>
    <row r="10" spans="1:15" ht="45" customHeight="1" x14ac:dyDescent="0.25">
      <c r="A10" s="244"/>
      <c r="B10" s="192" t="s">
        <v>101</v>
      </c>
      <c r="C10" s="235" t="str">
        <f>AUM!B7</f>
        <v>AUM1b : Etude de faisabilité : redynamiser l'élevage en pâturage sur les têtes de bassins et valoriser les systèmes agropastoraux</v>
      </c>
      <c r="D10" s="196" t="str">
        <f>_xlfn.CONCAT(AUM!E9:E11)</f>
        <v xml:space="preserve">ADASEA, CA32, ADASEA, CA32, ADASEA, CA32, </v>
      </c>
      <c r="E10" s="196" t="s">
        <v>306</v>
      </c>
      <c r="F10" s="197">
        <f>MIN(AUM!G9:G11)</f>
        <v>45108</v>
      </c>
      <c r="G10" s="197">
        <f>MAX(AUM!H9:H11)</f>
        <v>46022</v>
      </c>
      <c r="H10" s="192">
        <f t="shared" si="0"/>
        <v>914</v>
      </c>
      <c r="I10" s="198" t="s">
        <v>121</v>
      </c>
    </row>
    <row r="11" spans="1:15" ht="45" customHeight="1" x14ac:dyDescent="0.25">
      <c r="A11" s="244"/>
      <c r="B11" s="192" t="s">
        <v>101</v>
      </c>
      <c r="C11" s="195" t="str">
        <f>AUM!B17</f>
        <v>AUM1c : Etude de faisabilité : filières de valorisation des intercultures, des pratiques de conservation des sols et d'agroforesterie</v>
      </c>
      <c r="D11" s="196" t="str">
        <f>_xlfn.CONCAT(AUM!D19:D23)</f>
        <v>CA40CA32CA32CA32CA40</v>
      </c>
      <c r="E11" s="196" t="s">
        <v>395</v>
      </c>
      <c r="F11" s="197">
        <f>MIN(AUM!G19)</f>
        <v>45427</v>
      </c>
      <c r="G11" s="197">
        <f>MAX(AUM!H19)</f>
        <v>47252</v>
      </c>
      <c r="H11" s="192">
        <f t="shared" si="0"/>
        <v>1825</v>
      </c>
      <c r="I11" s="198" t="s">
        <v>121</v>
      </c>
    </row>
    <row r="12" spans="1:15" ht="45" customHeight="1" x14ac:dyDescent="0.25">
      <c r="A12" s="244"/>
      <c r="B12" s="192" t="s">
        <v>101</v>
      </c>
      <c r="C12" s="195" t="str">
        <f>AUM!B28</f>
        <v>AUM1d : Etudier les débouchés en agriculture biologique</v>
      </c>
      <c r="D12" s="196" t="str">
        <f>_xlfn.CONCAT(AUM!E30:E32)</f>
        <v xml:space="preserve">Bio du Gers, Agrobio 40,Bio du Gers, Agrobio 40, Bio du Gers, Agrobio 40, </v>
      </c>
      <c r="E12" s="196" t="s">
        <v>393</v>
      </c>
      <c r="F12" s="197">
        <f>MIN(AUM!G30:G32)</f>
        <v>44927</v>
      </c>
      <c r="G12" s="197">
        <f>MAX(AUM!H30:H32)</f>
        <v>46022</v>
      </c>
      <c r="H12" s="192">
        <f t="shared" si="0"/>
        <v>1095</v>
      </c>
      <c r="I12" s="198" t="s">
        <v>120</v>
      </c>
    </row>
    <row r="13" spans="1:15" ht="45" customHeight="1" x14ac:dyDescent="0.25">
      <c r="A13" s="244"/>
      <c r="B13" s="192" t="s">
        <v>101</v>
      </c>
      <c r="C13" s="195" t="str">
        <f>AUM!B35</f>
        <v>AUM2a : Mettre en place et suivre des sites expérimentaux</v>
      </c>
      <c r="D13" s="196" t="str">
        <f>_xlfn.CONCAT(AUM!E37:E39)</f>
        <v>IA, CA40, SMD</v>
      </c>
      <c r="E13" s="196" t="s">
        <v>391</v>
      </c>
      <c r="F13" s="197">
        <f>MIN(AUM!G37:G39)</f>
        <v>45047</v>
      </c>
      <c r="G13" s="197">
        <f>MAX(AUM!H37:H39)</f>
        <v>47118</v>
      </c>
      <c r="H13" s="192">
        <f t="shared" si="0"/>
        <v>2071</v>
      </c>
      <c r="I13" s="198" t="s">
        <v>100</v>
      </c>
    </row>
    <row r="14" spans="1:15" ht="45" customHeight="1" x14ac:dyDescent="0.25">
      <c r="A14" s="244"/>
      <c r="B14" s="192" t="s">
        <v>101</v>
      </c>
      <c r="C14" s="195" t="str">
        <f>AUM!B42</f>
        <v>AUM2b : Instituer des groupes de travail avec des agriculteurs basés sur les sites expérimentaux</v>
      </c>
      <c r="D14" s="196" t="str">
        <f>_xlfn.CONCAT(AUM!E44:E44)</f>
        <v xml:space="preserve">IA, CA40, </v>
      </c>
      <c r="E14" s="196"/>
      <c r="F14" s="197">
        <f>MIN(AUM!G44:G44)</f>
        <v>45078</v>
      </c>
      <c r="G14" s="197">
        <f>MAX(AUM!H44:H44)</f>
        <v>0</v>
      </c>
      <c r="H14" s="192">
        <f t="shared" si="0"/>
        <v>-45078</v>
      </c>
      <c r="I14" s="198" t="s">
        <v>121</v>
      </c>
    </row>
    <row r="15" spans="1:15" ht="45" customHeight="1" x14ac:dyDescent="0.25">
      <c r="A15" s="244"/>
      <c r="B15" s="192" t="s">
        <v>101</v>
      </c>
      <c r="C15" s="195" t="str">
        <f>AUM!B47</f>
        <v>AUM2c : Développer des réseaux d'agriculteurs sur le bassin du Midour</v>
      </c>
      <c r="D15" s="196" t="str">
        <f>_xlfn.CONCAT(AUM!E49:E51)</f>
        <v/>
      </c>
      <c r="E15" s="196"/>
      <c r="F15" s="197">
        <f>MIN(AUM!G49:G51)</f>
        <v>0</v>
      </c>
      <c r="G15" s="197">
        <f>MAX(AUM!H49:H51)</f>
        <v>0</v>
      </c>
      <c r="H15" s="192">
        <f t="shared" si="0"/>
        <v>0</v>
      </c>
      <c r="I15" s="198" t="s">
        <v>121</v>
      </c>
    </row>
    <row r="16" spans="1:15" ht="45" customHeight="1" x14ac:dyDescent="0.25">
      <c r="A16" s="244"/>
      <c r="B16" s="192" t="s">
        <v>101</v>
      </c>
      <c r="C16" s="195" t="str">
        <f>AUM!B54</f>
        <v>AUM2d : Instituer des groupes de travail avec les techniciens agricoles</v>
      </c>
      <c r="D16" s="196" t="str">
        <f>_xlfn.CONCAT(AUM!E56:E58)</f>
        <v/>
      </c>
      <c r="E16" s="196"/>
      <c r="F16" s="197">
        <f>MIN(AUM!G56:G58)</f>
        <v>0</v>
      </c>
      <c r="G16" s="197">
        <f>MAX(AUM!H56:H58)</f>
        <v>0</v>
      </c>
      <c r="H16" s="192">
        <f t="shared" si="0"/>
        <v>0</v>
      </c>
      <c r="I16" s="198" t="s">
        <v>100</v>
      </c>
    </row>
    <row r="17" spans="1:11" ht="45" customHeight="1" x14ac:dyDescent="0.25">
      <c r="A17" s="244"/>
      <c r="B17" s="192" t="s">
        <v>101</v>
      </c>
      <c r="C17" s="195" t="str">
        <f>AUM!B61</f>
        <v>AUM2e : Instaurer une formation continue avec des interventions d'experts à destination de la profession agricole</v>
      </c>
      <c r="D17" s="196" t="str">
        <f>_xlfn.CONCAT(AUM!E63:E65)</f>
        <v/>
      </c>
      <c r="E17" s="196"/>
      <c r="F17" s="197">
        <f>MIN(AUM!G63:G65)</f>
        <v>0</v>
      </c>
      <c r="G17" s="197">
        <f>MAX(AUM!H63:H65)</f>
        <v>0</v>
      </c>
      <c r="H17" s="192">
        <f t="shared" si="0"/>
        <v>0</v>
      </c>
      <c r="I17" s="198" t="s">
        <v>121</v>
      </c>
    </row>
    <row r="18" spans="1:11" ht="45" customHeight="1" x14ac:dyDescent="0.25">
      <c r="A18" s="244"/>
      <c r="B18" s="192" t="s">
        <v>101</v>
      </c>
      <c r="C18" s="195" t="str">
        <f>AUM!B68</f>
        <v>AUM3a : Mettre en place et suivre des sites expérimentaux</v>
      </c>
      <c r="D18" s="196" t="str">
        <f>_xlfn.CONCAT(AUM!E70:E72)</f>
        <v/>
      </c>
      <c r="E18" s="196"/>
      <c r="F18" s="197">
        <f>MIN(AUM!G70:G72)</f>
        <v>0</v>
      </c>
      <c r="G18" s="197">
        <f>MAX(AUM!H70:H72)</f>
        <v>0</v>
      </c>
      <c r="H18" s="192">
        <f t="shared" si="0"/>
        <v>0</v>
      </c>
      <c r="I18" s="198" t="s">
        <v>121</v>
      </c>
    </row>
    <row r="19" spans="1:11" ht="45" customHeight="1" x14ac:dyDescent="0.25">
      <c r="A19" s="244"/>
      <c r="B19" s="192" t="s">
        <v>101</v>
      </c>
      <c r="C19" s="195" t="str">
        <f>AUM!B75</f>
        <v>AUM3b : Instituer des groupes de travail avec des agriculteurs basés sur les sites expérimentaux</v>
      </c>
      <c r="D19" s="196" t="str">
        <f>_xlfn.CONCAT(AUM!E77:E79)</f>
        <v/>
      </c>
      <c r="E19" s="196"/>
      <c r="F19" s="197">
        <f>MIN(AUM!G77:G79)</f>
        <v>0</v>
      </c>
      <c r="G19" s="197">
        <f>MAX(AUM!H77:H79)</f>
        <v>0</v>
      </c>
      <c r="H19" s="192">
        <f t="shared" si="0"/>
        <v>0</v>
      </c>
      <c r="I19" s="198" t="s">
        <v>100</v>
      </c>
    </row>
    <row r="20" spans="1:11" ht="45" customHeight="1" x14ac:dyDescent="0.25">
      <c r="A20" s="244"/>
      <c r="B20" s="192" t="s">
        <v>101</v>
      </c>
      <c r="C20" s="195" t="str">
        <f>AUM!B82</f>
        <v>AUM4a : Instituer un groupe de travail avec les acteurs du territoire : arbres, haies champêtres, ripisylves</v>
      </c>
      <c r="D20" s="196" t="str">
        <f>_xlfn.CONCAT(AUM!E84:E85)</f>
        <v>FDC32 ; PETR Pays d'ArmagnacFDC40 ; IA</v>
      </c>
      <c r="E20" s="196"/>
      <c r="F20" s="197">
        <f>MIN(AUM!G84:G85)</f>
        <v>0</v>
      </c>
      <c r="G20" s="197">
        <f>MAX(AUM!H84:H85)</f>
        <v>0</v>
      </c>
      <c r="H20" s="192">
        <f t="shared" si="0"/>
        <v>0</v>
      </c>
      <c r="I20" s="198" t="s">
        <v>120</v>
      </c>
    </row>
    <row r="21" spans="1:11" ht="45" customHeight="1" x14ac:dyDescent="0.25">
      <c r="A21" s="244"/>
      <c r="B21" s="192" t="s">
        <v>101</v>
      </c>
      <c r="C21" s="195" t="str">
        <f>AUM!B88</f>
        <v>AUM4b : Instituer un groupe de travail avec les acteurs du territoire : espaces semi-naturels et milieux humides</v>
      </c>
      <c r="D21" s="196" t="str">
        <f>_xlfn.CONCAT(AUM!E90:E92)</f>
        <v/>
      </c>
      <c r="E21" s="196"/>
      <c r="F21" s="197">
        <f>MIN(AUM!G90:G92)</f>
        <v>0</v>
      </c>
      <c r="G21" s="197">
        <f>MAX(AUM!H90:H92)</f>
        <v>0</v>
      </c>
      <c r="H21" s="192">
        <f t="shared" si="0"/>
        <v>0</v>
      </c>
      <c r="I21" s="198" t="s">
        <v>120</v>
      </c>
    </row>
    <row r="22" spans="1:11" ht="45" customHeight="1" x14ac:dyDescent="0.25">
      <c r="A22" s="244"/>
      <c r="B22" s="192" t="s">
        <v>101</v>
      </c>
      <c r="C22" s="195" t="str">
        <f>AUM!B95</f>
        <v>AUM4c : Aménager le bassin versant des plans d'eau pour limiter l'érosion et leur envasement</v>
      </c>
      <c r="D22" s="196" t="str">
        <f>_xlfn.CONCAT(AUM!E97)</f>
        <v xml:space="preserve">FDC32/ CAUE/ CD32/ PETR Pays d'Armagnac/ SMD/ SMBVMD, </v>
      </c>
      <c r="E22" s="196" t="s">
        <v>394</v>
      </c>
      <c r="F22" s="197">
        <f>MIN(AUM!G97)</f>
        <v>45352</v>
      </c>
      <c r="G22" s="197">
        <f>MAX(AUM!H97)</f>
        <v>45657</v>
      </c>
      <c r="H22" s="192">
        <f t="shared" si="0"/>
        <v>305</v>
      </c>
      <c r="I22" s="198" t="s">
        <v>120</v>
      </c>
    </row>
    <row r="23" spans="1:11" ht="45" customHeight="1" x14ac:dyDescent="0.25">
      <c r="A23" s="245" t="s">
        <v>56</v>
      </c>
      <c r="B23" s="192" t="s">
        <v>124</v>
      </c>
      <c r="C23" s="195" t="str">
        <f>OGRM!B2</f>
        <v>OGRM-1a : Poursuivre la mise en conformité des retenues individuelles</v>
      </c>
      <c r="D23" s="196" t="str">
        <f>_xlfn.CONCAT(OGRM!E4:E5)</f>
        <v>DDT(M)</v>
      </c>
      <c r="E23" s="199"/>
      <c r="F23" s="197">
        <f>MIN(OGRM!G4:G5)</f>
        <v>44562</v>
      </c>
      <c r="G23" s="197">
        <f>MAX(OGRM!H4:H5)</f>
        <v>47118</v>
      </c>
      <c r="H23" s="192">
        <f t="shared" si="0"/>
        <v>2556</v>
      </c>
      <c r="I23" s="198" t="s">
        <v>121</v>
      </c>
    </row>
    <row r="24" spans="1:11" ht="45" customHeight="1" x14ac:dyDescent="0.25">
      <c r="A24" s="245"/>
      <c r="B24" s="192" t="s">
        <v>124</v>
      </c>
      <c r="C24" s="195" t="str">
        <f>OGRM!B8</f>
        <v>OGRM-1b : Travailler à la valorisation des retenues sans usage</v>
      </c>
      <c r="D24" s="196" t="str">
        <f>_xlfn.CONCAT(OGRM!E10:E11)</f>
        <v/>
      </c>
      <c r="E24" s="196"/>
      <c r="F24" s="197">
        <f>MIN(OGRM!G10:G11)</f>
        <v>45108</v>
      </c>
      <c r="G24" s="197">
        <f>MAX(OGRM!H10:H11)</f>
        <v>46218</v>
      </c>
      <c r="H24" s="192">
        <f t="shared" si="0"/>
        <v>1110</v>
      </c>
      <c r="I24" s="198" t="s">
        <v>100</v>
      </c>
      <c r="K24" s="88"/>
    </row>
    <row r="25" spans="1:11" ht="45" customHeight="1" x14ac:dyDescent="0.25">
      <c r="A25" s="245"/>
      <c r="B25" s="192" t="s">
        <v>124</v>
      </c>
      <c r="C25" s="195" t="str">
        <f>OGRM!B14</f>
        <v>OGRM-1c : Reconquérir la capacité de stockage des plans d'eau</v>
      </c>
      <c r="D25" s="196" t="str">
        <f>_xlfn.CONCAT(OGRM!E16:E17)</f>
        <v/>
      </c>
      <c r="E25" s="196"/>
      <c r="F25" s="197">
        <f>MIN(OGRM!G16:G17)</f>
        <v>0</v>
      </c>
      <c r="G25" s="197">
        <f>MAX(OGRM!H16:H17)</f>
        <v>0</v>
      </c>
      <c r="H25" s="192">
        <f t="shared" si="0"/>
        <v>0</v>
      </c>
      <c r="I25" s="198" t="s">
        <v>121</v>
      </c>
    </row>
    <row r="26" spans="1:11" ht="45" customHeight="1" x14ac:dyDescent="0.25">
      <c r="A26" s="245"/>
      <c r="B26" s="192" t="s">
        <v>124</v>
      </c>
      <c r="C26" s="195" t="str">
        <f>OGRM!B20</f>
        <v>OGRM-1d : Intégrer les prélèvements en nappes influençant les cours d'eau dans la gestion</v>
      </c>
      <c r="D26" s="196" t="str">
        <f>_xlfn.CONCAT(OGRM!E22:E23)</f>
        <v/>
      </c>
      <c r="E26" s="199"/>
      <c r="F26" s="200">
        <f>MIN(OGRM!G22:G23)</f>
        <v>0</v>
      </c>
      <c r="G26" s="200">
        <f>MAX(OGRM!H22:H23)</f>
        <v>0</v>
      </c>
      <c r="H26" s="192">
        <f t="shared" si="0"/>
        <v>0</v>
      </c>
      <c r="I26" s="198" t="s">
        <v>100</v>
      </c>
    </row>
    <row r="27" spans="1:11" ht="45" customHeight="1" x14ac:dyDescent="0.25">
      <c r="A27" s="245"/>
      <c r="B27" s="192" t="s">
        <v>124</v>
      </c>
      <c r="C27" s="195" t="str">
        <f>OGRM!B26</f>
        <v>OGRM-2a : Systématiser la transmission d'informations entre irrigants et gestionnaire</v>
      </c>
      <c r="D27" s="196" t="str">
        <f>_xlfn.CONCAT(OGRM!E28:E29)</f>
        <v/>
      </c>
      <c r="E27" s="196"/>
      <c r="F27" s="200">
        <f>MIN(OGRM!G28:G29)</f>
        <v>0</v>
      </c>
      <c r="G27" s="200">
        <f>MAX(OGRM!H28:H29)</f>
        <v>0</v>
      </c>
      <c r="H27" s="192">
        <f t="shared" si="0"/>
        <v>0</v>
      </c>
      <c r="I27" s="198" t="s">
        <v>121</v>
      </c>
    </row>
    <row r="28" spans="1:11" ht="45" customHeight="1" x14ac:dyDescent="0.25">
      <c r="A28" s="245"/>
      <c r="B28" s="192" t="s">
        <v>124</v>
      </c>
      <c r="C28" s="195" t="str">
        <f>OGRM!B32</f>
        <v>OGRM-2b : Equiper les irrigants en cours d'eau avec des compteurs communicants</v>
      </c>
      <c r="D28" s="196" t="str">
        <f>_xlfn.CONCAT(OGRM!E34:E35)</f>
        <v/>
      </c>
      <c r="E28" s="196"/>
      <c r="F28" s="200">
        <f>MIN(OGRM!G34:G35)</f>
        <v>43831</v>
      </c>
      <c r="G28" s="200">
        <f>MAX(OGRM!H34:H35)</f>
        <v>47118</v>
      </c>
      <c r="H28" s="192">
        <f t="shared" si="0"/>
        <v>3287</v>
      </c>
      <c r="I28" s="198" t="s">
        <v>121</v>
      </c>
    </row>
    <row r="29" spans="1:11" ht="45" customHeight="1" x14ac:dyDescent="0.25">
      <c r="A29" s="245"/>
      <c r="B29" s="192" t="s">
        <v>124</v>
      </c>
      <c r="C29" s="195" t="str">
        <f>OGRM!B38</f>
        <v>OGRM-2c : Mettre en œuvre des doubles valeurs de débits consignes aux stations de gestion</v>
      </c>
      <c r="D29" s="196" t="str">
        <f>_xlfn.CONCAT(OGRM!E40:E41)</f>
        <v/>
      </c>
      <c r="E29" s="196"/>
      <c r="F29" s="200">
        <f>MIN(OGRM!G40:G41)</f>
        <v>0</v>
      </c>
      <c r="G29" s="200">
        <f>MAX(OGRM!H40:H41)</f>
        <v>0</v>
      </c>
      <c r="H29" s="192">
        <f t="shared" si="0"/>
        <v>0</v>
      </c>
      <c r="I29" s="198" t="s">
        <v>121</v>
      </c>
    </row>
    <row r="30" spans="1:11" ht="45" customHeight="1" x14ac:dyDescent="0.25">
      <c r="A30" s="245"/>
      <c r="B30" s="192" t="s">
        <v>124</v>
      </c>
      <c r="C30" s="195" t="str">
        <f>OGRM!B44</f>
        <v>OGRM-2d : Continuer et valoriser la gestion anticipée des tours d'eau sur le territoire</v>
      </c>
      <c r="D30" s="196" t="str">
        <f>_xlfn.CONCAT(OGRM!E46:E48)</f>
        <v/>
      </c>
      <c r="E30" s="196"/>
      <c r="F30" s="200">
        <f>MIN(OGRM!G46:G48)</f>
        <v>44562</v>
      </c>
      <c r="G30" s="200">
        <f>MAX(OGRM!H46:H48)</f>
        <v>47118</v>
      </c>
      <c r="H30" s="192">
        <f t="shared" si="0"/>
        <v>2556</v>
      </c>
      <c r="I30" s="198" t="s">
        <v>121</v>
      </c>
    </row>
    <row r="31" spans="1:11" ht="45" customHeight="1" x14ac:dyDescent="0.25">
      <c r="A31" s="245"/>
      <c r="B31" s="192" t="s">
        <v>124</v>
      </c>
      <c r="C31" s="195" t="str">
        <f>OGRM!B51</f>
        <v>OGRM-3a : Mettre en place et suivre des sites expérimentaux</v>
      </c>
      <c r="D31" s="196" t="str">
        <f>_xlfn.CONCAT(OGRM!E53:E54)</f>
        <v/>
      </c>
      <c r="E31" s="196"/>
      <c r="F31" s="200">
        <f>MIN(OGRM!G53:G54)</f>
        <v>0</v>
      </c>
      <c r="G31" s="200">
        <f>MAX(OGRM!H53:H54)</f>
        <v>0</v>
      </c>
      <c r="H31" s="192">
        <f t="shared" si="0"/>
        <v>0</v>
      </c>
      <c r="I31" s="198" t="s">
        <v>121</v>
      </c>
    </row>
    <row r="32" spans="1:11" ht="45" customHeight="1" x14ac:dyDescent="0.25">
      <c r="A32" s="245"/>
      <c r="B32" s="192" t="s">
        <v>124</v>
      </c>
      <c r="C32" s="195" t="str">
        <f>OGRM!B57</f>
        <v>OGRM-3b : Instituer des groupes de travail et des formations avec des agriculteurs</v>
      </c>
      <c r="D32" s="196" t="str">
        <f>_xlfn.CONCAT(OGRM!E59:E60)</f>
        <v/>
      </c>
      <c r="E32" s="199"/>
      <c r="F32" s="200">
        <f>MIN(OGRM!G59:G60)</f>
        <v>0</v>
      </c>
      <c r="G32" s="200">
        <f>MAX(OGRM!H59:H60)</f>
        <v>0</v>
      </c>
      <c r="H32" s="192">
        <f t="shared" si="0"/>
        <v>0</v>
      </c>
      <c r="I32" s="198" t="s">
        <v>100</v>
      </c>
    </row>
    <row r="33" spans="1:9" ht="45" customHeight="1" x14ac:dyDescent="0.25">
      <c r="A33" s="245"/>
      <c r="B33" s="192" t="s">
        <v>124</v>
      </c>
      <c r="C33" s="195" t="str">
        <f>OGRM!B63</f>
        <v>OGRM-3c : Acquisition de systèmes de gestion et d'outils d'aide à la décision en irrigation</v>
      </c>
      <c r="D33" s="196" t="str">
        <f>_xlfn.CONCAT(OGRM!E65:E66)</f>
        <v>CA40</v>
      </c>
      <c r="E33" s="196"/>
      <c r="F33" s="200">
        <f>MIN(OGRM!G65:G66)</f>
        <v>45231</v>
      </c>
      <c r="G33" s="200">
        <f>MAX(OGRM!H65:H66)</f>
        <v>46234</v>
      </c>
      <c r="H33" s="192">
        <f>G33-F33</f>
        <v>1003</v>
      </c>
      <c r="I33" s="198" t="s">
        <v>120</v>
      </c>
    </row>
    <row r="34" spans="1:9" ht="45" customHeight="1" x14ac:dyDescent="0.25">
      <c r="A34" s="245"/>
      <c r="B34" s="192" t="s">
        <v>124</v>
      </c>
      <c r="C34" s="195" t="str">
        <f>OGRM!B69</f>
        <v>OGRM-3d : Acquisition de matériels d'irrigation hydro-performants</v>
      </c>
      <c r="D34" s="196" t="str">
        <f>_xlfn.CONCAT(OGRM!E71:E72)</f>
        <v xml:space="preserve">CA40, </v>
      </c>
      <c r="E34" s="199"/>
      <c r="F34" s="200">
        <f>MIN(OGRM!G71:G72)</f>
        <v>45231</v>
      </c>
      <c r="G34" s="200">
        <f>MAX(OGRM!H71:H72)</f>
        <v>46234</v>
      </c>
      <c r="H34" s="192">
        <f t="shared" si="0"/>
        <v>1003</v>
      </c>
      <c r="I34" s="198" t="s">
        <v>120</v>
      </c>
    </row>
    <row r="35" spans="1:9" ht="45" customHeight="1" x14ac:dyDescent="0.25">
      <c r="A35" s="245"/>
      <c r="B35" s="192" t="s">
        <v>124</v>
      </c>
      <c r="C35" s="195" t="str">
        <f>OGRM!B75</f>
        <v>OGRM-4a : Réaliser des chantiers collectifs pour la mise aux normes de l'ANC</v>
      </c>
      <c r="D35" s="196" t="str">
        <f>_xlfn.CONCAT(OGRM!E77:E78)</f>
        <v/>
      </c>
      <c r="E35" s="196"/>
      <c r="F35" s="200">
        <f>MIN(OGRM!G77:G78)</f>
        <v>0</v>
      </c>
      <c r="G35" s="200">
        <f>MAX(OGRM!H77:H78)</f>
        <v>0</v>
      </c>
      <c r="H35" s="192">
        <f t="shared" si="0"/>
        <v>0</v>
      </c>
      <c r="I35" s="198" t="s">
        <v>120</v>
      </c>
    </row>
    <row r="36" spans="1:9" ht="45" customHeight="1" x14ac:dyDescent="0.25">
      <c r="A36" s="245"/>
      <c r="B36" s="192" t="s">
        <v>124</v>
      </c>
      <c r="C36" s="195" t="str">
        <f>OGRM!B81</f>
        <v>OGRM-4b : Créer des milieux humides à vocation épuratoire en sortie de station de traitements des eaux usées</v>
      </c>
      <c r="D36" s="196" t="str">
        <f>_xlfn.CONCAT(OGRM!E83:E85)</f>
        <v/>
      </c>
      <c r="E36" s="196"/>
      <c r="F36" s="200">
        <f>MIN(OGRM!G83:G85)</f>
        <v>0</v>
      </c>
      <c r="G36" s="200">
        <f>MAX(OGRM!H83:H85)</f>
        <v>0</v>
      </c>
      <c r="H36" s="192">
        <f t="shared" si="0"/>
        <v>0</v>
      </c>
      <c r="I36" s="198" t="s">
        <v>121</v>
      </c>
    </row>
    <row r="37" spans="1:9" ht="45" customHeight="1" x14ac:dyDescent="0.25">
      <c r="A37" s="245"/>
      <c r="B37" s="192" t="s">
        <v>124</v>
      </c>
      <c r="C37" s="195" t="str">
        <f>OGRM!B88</f>
        <v>OGRM-4c : Créer des zones tampons en sortie de réseaux de drainage agricole</v>
      </c>
      <c r="D37" s="196" t="str">
        <f>_xlfn.CONCAT(OGRM!E90:E92)</f>
        <v/>
      </c>
      <c r="E37" s="196" t="s">
        <v>390</v>
      </c>
      <c r="F37" s="200">
        <f>MIN(OGRM!G90:G92)</f>
        <v>0</v>
      </c>
      <c r="G37" s="200">
        <f>MAX(OGRM!H90:H92)</f>
        <v>0</v>
      </c>
      <c r="H37" s="192">
        <f t="shared" si="0"/>
        <v>0</v>
      </c>
      <c r="I37" s="198" t="s">
        <v>100</v>
      </c>
    </row>
    <row r="38" spans="1:9" ht="45" customHeight="1" x14ac:dyDescent="0.25">
      <c r="A38" s="245"/>
      <c r="B38" s="192" t="s">
        <v>124</v>
      </c>
      <c r="C38" s="195" t="str">
        <f>OGRM!B95</f>
        <v>OGRM-5a : Affiner les zones à prioriser et les actions à réaliser</v>
      </c>
      <c r="D38" s="196" t="str">
        <f>_xlfn.CONCAT(OGRM!E97:E98)</f>
        <v/>
      </c>
      <c r="E38" s="196"/>
      <c r="F38" s="200">
        <f>MIN(OGRM!G97:G98)</f>
        <v>45352</v>
      </c>
      <c r="G38" s="200">
        <f>MAX(OGRM!H97:H98)</f>
        <v>45657</v>
      </c>
      <c r="H38" s="192">
        <f t="shared" si="0"/>
        <v>305</v>
      </c>
      <c r="I38" s="198" t="s">
        <v>121</v>
      </c>
    </row>
    <row r="39" spans="1:9" ht="45" customHeight="1" x14ac:dyDescent="0.25">
      <c r="A39" s="245"/>
      <c r="B39" s="192" t="s">
        <v>124</v>
      </c>
      <c r="C39" s="195" t="str">
        <f>OGRM!B101</f>
        <v>OGRM-5b : Mettre en place des zones pilotes sur le territoire</v>
      </c>
      <c r="D39" s="196" t="str">
        <f>_xlfn.CONCAT(OGRM!E103:E104)</f>
        <v/>
      </c>
      <c r="E39" s="196"/>
      <c r="F39" s="200">
        <f>MIN(OGRM!G103:G104)</f>
        <v>45352</v>
      </c>
      <c r="G39" s="200">
        <f>MAX(OGRM!H103:H104)</f>
        <v>45657</v>
      </c>
      <c r="H39" s="192">
        <f t="shared" si="0"/>
        <v>305</v>
      </c>
      <c r="I39" s="198" t="s">
        <v>120</v>
      </c>
    </row>
    <row r="40" spans="1:9" ht="45" customHeight="1" x14ac:dyDescent="0.25">
      <c r="A40" s="245"/>
      <c r="B40" s="192" t="s">
        <v>124</v>
      </c>
      <c r="C40" s="195" t="str">
        <f>OGRM!B107</f>
        <v>OGRM-5c : Définir les techniques et les outils adaptés pour une restauration à plus grande échelle</v>
      </c>
      <c r="D40" s="196" t="str">
        <f>_xlfn.CONCAT(OGRM!E109:E110)</f>
        <v/>
      </c>
      <c r="E40" s="196"/>
      <c r="F40" s="200">
        <f>MIN(OGRM!G109:G110)</f>
        <v>45352</v>
      </c>
      <c r="G40" s="200">
        <f>MAX(OGRM!H109:H110)</f>
        <v>45657</v>
      </c>
      <c r="H40" s="192">
        <f t="shared" si="0"/>
        <v>305</v>
      </c>
      <c r="I40" s="198" t="s">
        <v>100</v>
      </c>
    </row>
    <row r="41" spans="1:9" ht="45" customHeight="1" x14ac:dyDescent="0.25">
      <c r="A41" s="245"/>
      <c r="B41" s="192" t="s">
        <v>124</v>
      </c>
      <c r="C41" s="195" t="str">
        <f>OGRM!B113</f>
        <v>OGRM-5d : Travailler à l'effacement des seuils de pompage en rivière</v>
      </c>
      <c r="D41" s="196" t="str">
        <f>_xlfn.CONCAT(OGRM!E115:E116)</f>
        <v/>
      </c>
      <c r="E41" s="196"/>
      <c r="F41" s="200">
        <f>MIN(OGRM!G115:G116)</f>
        <v>45352</v>
      </c>
      <c r="G41" s="200">
        <f>MAX(OGRM!H115:H116)</f>
        <v>47118</v>
      </c>
      <c r="H41" s="192">
        <f t="shared" si="0"/>
        <v>1766</v>
      </c>
      <c r="I41" s="198" t="s">
        <v>100</v>
      </c>
    </row>
    <row r="42" spans="1:9" ht="45" customHeight="1" x14ac:dyDescent="0.25">
      <c r="A42" s="246" t="s">
        <v>58</v>
      </c>
      <c r="B42" s="192" t="s">
        <v>125</v>
      </c>
      <c r="C42" s="195" t="str">
        <f>MRC!B2</f>
        <v>MRC-1a : Valoriser les eaux de consommation : STEU de Conte, Nogaro et Villeneuve de Marsan</v>
      </c>
      <c r="D42" s="196" t="str">
        <f>_xlfn.CONCAT(MRC!E4:E6)</f>
        <v/>
      </c>
      <c r="E42" s="199"/>
      <c r="F42" s="200">
        <f>MIN(MRC!G4:G6)</f>
        <v>43831</v>
      </c>
      <c r="G42" s="200">
        <f>MAX(MRC!H4:H6)</f>
        <v>47118</v>
      </c>
      <c r="H42" s="192">
        <f t="shared" si="0"/>
        <v>3287</v>
      </c>
      <c r="I42" s="198" t="s">
        <v>100</v>
      </c>
    </row>
    <row r="43" spans="1:9" ht="45" customHeight="1" x14ac:dyDescent="0.25">
      <c r="A43" s="246"/>
      <c r="B43" s="192" t="s">
        <v>125</v>
      </c>
      <c r="C43" s="195" t="str">
        <f>MRC!B9</f>
        <v>MRC-1b : Sensibiliser les industriels sur les possibilités de recyclage de leurs eaux de process</v>
      </c>
      <c r="D43" s="196" t="str">
        <f>_xlfn.CONCAT(MRC!E11:E12)</f>
        <v/>
      </c>
      <c r="E43" s="196"/>
      <c r="F43" s="200">
        <f>MIN(MRC!G11:G12)</f>
        <v>0</v>
      </c>
      <c r="G43" s="200">
        <f>MAX(MRC!H11:H12)</f>
        <v>0</v>
      </c>
      <c r="H43" s="192">
        <f t="shared" si="0"/>
        <v>0</v>
      </c>
      <c r="I43" s="198" t="s">
        <v>100</v>
      </c>
    </row>
    <row r="44" spans="1:9" ht="45" customHeight="1" x14ac:dyDescent="0.25">
      <c r="A44" s="246"/>
      <c r="B44" s="192" t="s">
        <v>125</v>
      </c>
      <c r="C44" s="195" t="str">
        <f>MRC!B15</f>
        <v>MRC-2a : Mettre en place des pompages complémentaires hivernaux pour les RSE de Maribot, Lapeyrie, Charros et Arthez - Axe Midour</v>
      </c>
      <c r="D44" s="196" t="str">
        <f>_xlfn.CONCAT(MRC!E17:E18)</f>
        <v/>
      </c>
      <c r="E44" s="196"/>
      <c r="F44" s="200">
        <f>MIN(MRC!G17:G18)</f>
        <v>0</v>
      </c>
      <c r="G44" s="200">
        <f>MAX(MRC!H17:H18)</f>
        <v>0</v>
      </c>
      <c r="H44" s="192">
        <f t="shared" si="0"/>
        <v>0</v>
      </c>
      <c r="I44" s="198" t="s">
        <v>100</v>
      </c>
    </row>
    <row r="45" spans="1:9" ht="45" customHeight="1" x14ac:dyDescent="0.25">
      <c r="A45" s="246"/>
      <c r="B45" s="192" t="s">
        <v>125</v>
      </c>
      <c r="C45" s="195" t="str">
        <f>MRC!B21</f>
        <v>MRC-2b : Rehausser les RSE de Maribot et Lapeyrie et créer une (des) retenue(s) déconnectée(s) de substitution - Axe Midour</v>
      </c>
      <c r="D45" s="196" t="str">
        <f>_xlfn.CONCAT(MRC!E23:E24)</f>
        <v/>
      </c>
      <c r="E45" s="196"/>
      <c r="F45" s="200">
        <f>MIN(MRC!G23:G24)</f>
        <v>0</v>
      </c>
      <c r="G45" s="200">
        <f>MAX(MRC!H23:H24)</f>
        <v>0</v>
      </c>
      <c r="H45" s="192">
        <f t="shared" si="0"/>
        <v>0</v>
      </c>
      <c r="I45" s="198" t="s">
        <v>120</v>
      </c>
    </row>
    <row r="46" spans="1:9" ht="45" customHeight="1" x14ac:dyDescent="0.25">
      <c r="A46" s="246"/>
      <c r="B46" s="192" t="s">
        <v>125</v>
      </c>
      <c r="C46" s="195" t="str">
        <f>MRC!B27</f>
        <v>MRC-2c : Connecter les réseaux d'irrigation aux ouvrages de stockage collectifs dans la mesure du possible - Axe Midour</v>
      </c>
      <c r="D46" s="196" t="str">
        <f>_xlfn.CONCAT(MRC!E29:E30)</f>
        <v/>
      </c>
      <c r="E46" s="196"/>
      <c r="F46" s="200">
        <f>MIN(MRC!G29:G30)</f>
        <v>0</v>
      </c>
      <c r="G46" s="200">
        <f>MAX(MRC!H29:H30)</f>
        <v>0</v>
      </c>
      <c r="H46" s="192">
        <f t="shared" si="0"/>
        <v>0</v>
      </c>
      <c r="I46" s="198" t="s">
        <v>100</v>
      </c>
    </row>
    <row r="47" spans="1:9" ht="45" customHeight="1" x14ac:dyDescent="0.25">
      <c r="A47" s="246"/>
      <c r="B47" s="192" t="s">
        <v>125</v>
      </c>
      <c r="C47" s="195" t="str">
        <f>MRC!B33</f>
        <v>MRC-2d : Superviser l'optimisation du réservoir de Saint-Gein et la connexion directe des irrigants concernés à cet ouvrage - Axe Ludon</v>
      </c>
      <c r="D47" s="196" t="str">
        <f>_xlfn.CONCAT(MRC!E35:E36)</f>
        <v/>
      </c>
      <c r="E47" s="196"/>
      <c r="F47" s="200">
        <f>MIN(MRC!G35:G36)</f>
        <v>0</v>
      </c>
      <c r="G47" s="200">
        <f>MAX(MRC!H35:H36)</f>
        <v>0</v>
      </c>
      <c r="H47" s="192">
        <f t="shared" si="0"/>
        <v>0</v>
      </c>
      <c r="I47" s="198" t="s">
        <v>100</v>
      </c>
    </row>
    <row r="48" spans="1:9" ht="45" customHeight="1" x14ac:dyDescent="0.25">
      <c r="A48" s="246"/>
      <c r="B48" s="192" t="s">
        <v>125</v>
      </c>
      <c r="C48" s="195" t="str">
        <f>MRC!B39</f>
        <v>MRC-2e : Etudier la nécessité de créer une retenue déconnectée de substitution sur le Lusson</v>
      </c>
      <c r="D48" s="196" t="str">
        <f>_xlfn.CONCAT(MRC!E41:E42)</f>
        <v/>
      </c>
      <c r="E48" s="196"/>
      <c r="F48" s="200">
        <f>MIN(MRC!G41:G42)</f>
        <v>0</v>
      </c>
      <c r="G48" s="200">
        <f>MAX(MRC!H41:H42)</f>
        <v>0</v>
      </c>
      <c r="H48" s="192">
        <f t="shared" si="0"/>
        <v>0</v>
      </c>
      <c r="I48" s="198" t="s">
        <v>100</v>
      </c>
    </row>
    <row r="49" spans="1:9" ht="45" customHeight="1" x14ac:dyDescent="0.25">
      <c r="A49" s="247" t="s">
        <v>59</v>
      </c>
      <c r="B49" s="192" t="s">
        <v>126</v>
      </c>
      <c r="C49" s="195" t="str">
        <f>ASV!B2</f>
        <v>ASV-1a : Appuyer individuellement les agriculteurs dans leur démarche de progrès : ATI</v>
      </c>
      <c r="D49" s="196" t="str">
        <f>_xlfn.CONCAT(ASV!E4:E6)</f>
        <v xml:space="preserve">IA, IA, </v>
      </c>
      <c r="E49" s="199"/>
      <c r="F49" s="200">
        <f>MIN(ASV!G4:G6)</f>
        <v>44743</v>
      </c>
      <c r="G49" s="200">
        <f>MAX(ASV!H4:H6)</f>
        <v>44926</v>
      </c>
      <c r="H49" s="192">
        <f t="shared" si="0"/>
        <v>183</v>
      </c>
      <c r="I49" s="198" t="s">
        <v>121</v>
      </c>
    </row>
    <row r="50" spans="1:9" ht="45" customHeight="1" x14ac:dyDescent="0.25">
      <c r="A50" s="247"/>
      <c r="B50" s="192" t="s">
        <v>126</v>
      </c>
      <c r="C50" s="195" t="str">
        <f>ASV!B9</f>
        <v>ASV-1b : Appuyer collectivement les agriculteurs dans leur démarche de progrès : GT, formations, journées d'échange</v>
      </c>
      <c r="D50" s="196" t="str">
        <f>_xlfn.CONCAT(ASV!E11:E13)</f>
        <v xml:space="preserve">IA, IA, IA, </v>
      </c>
      <c r="E50" s="196"/>
      <c r="F50" s="200">
        <f>MIN(ASV!G11:G13)</f>
        <v>44562</v>
      </c>
      <c r="G50" s="200">
        <f>MAX(ASV!H11:H13)</f>
        <v>44926</v>
      </c>
      <c r="H50" s="192">
        <f t="shared" si="0"/>
        <v>364</v>
      </c>
      <c r="I50" s="198" t="s">
        <v>100</v>
      </c>
    </row>
    <row r="51" spans="1:9" ht="45" customHeight="1" x14ac:dyDescent="0.25">
      <c r="A51" s="247"/>
      <c r="B51" s="192" t="s">
        <v>126</v>
      </c>
      <c r="C51" s="195" t="str">
        <f>ASV!B16</f>
        <v>ASV-1c : Mener des expérimentations</v>
      </c>
      <c r="D51" s="196" t="str">
        <f>_xlfn.CONCAT(ASV!E18:E19)</f>
        <v/>
      </c>
      <c r="E51" s="196"/>
      <c r="F51" s="200">
        <f>MIN(ASV!G18:G19)</f>
        <v>0</v>
      </c>
      <c r="G51" s="200">
        <f>MAX(ASV!H18:H19)</f>
        <v>0</v>
      </c>
      <c r="H51" s="192">
        <f t="shared" si="0"/>
        <v>0</v>
      </c>
      <c r="I51" s="198" t="s">
        <v>121</v>
      </c>
    </row>
    <row r="52" spans="1:9" ht="45" customHeight="1" x14ac:dyDescent="0.25">
      <c r="A52" s="247"/>
      <c r="B52" s="192" t="s">
        <v>126</v>
      </c>
      <c r="C52" s="195" t="str">
        <f>ASV!B22</f>
        <v>ASV-1d : Organiser l'information et la formation pour les conseillers agricoles</v>
      </c>
      <c r="D52" s="196" t="str">
        <f>_xlfn.CONCAT(ASV!E24:E26)</f>
        <v xml:space="preserve">IA, IA, </v>
      </c>
      <c r="E52" s="196"/>
      <c r="F52" s="200">
        <f>MIN(ASV!G24:G26)</f>
        <v>0</v>
      </c>
      <c r="G52" s="200">
        <f>MAX(ASV!H24:H26)</f>
        <v>0</v>
      </c>
      <c r="H52" s="192">
        <f t="shared" si="0"/>
        <v>0</v>
      </c>
      <c r="I52" s="198" t="s">
        <v>100</v>
      </c>
    </row>
    <row r="53" spans="1:9" ht="45" customHeight="1" x14ac:dyDescent="0.25">
      <c r="A53" s="247"/>
      <c r="B53" s="192" t="s">
        <v>126</v>
      </c>
      <c r="C53" s="195" t="str">
        <f>ASV!B29</f>
        <v>ASV-1e : Mobiliser les mesures agro-environnementales et climatiques</v>
      </c>
      <c r="D53" s="196" t="str">
        <f>_xlfn.CONCAT(ASV!E31:E33)</f>
        <v xml:space="preserve">CA32, CA40, IA, </v>
      </c>
      <c r="E53" s="196" t="s">
        <v>391</v>
      </c>
      <c r="F53" s="200">
        <f>MIN(ASV!G31:G33)</f>
        <v>44562</v>
      </c>
      <c r="G53" s="200">
        <f>MAX(ASV!H31:H33)</f>
        <v>47118</v>
      </c>
      <c r="H53" s="192">
        <f t="shared" si="0"/>
        <v>2556</v>
      </c>
      <c r="I53" s="198" t="s">
        <v>121</v>
      </c>
    </row>
    <row r="54" spans="1:9" ht="45" customHeight="1" x14ac:dyDescent="0.25">
      <c r="A54" s="247"/>
      <c r="B54" s="192" t="s">
        <v>126</v>
      </c>
      <c r="C54" s="195" t="str">
        <f>ASV!B36</f>
        <v>ASV-1f : Rechercher et construire de nouvelles mesures d'aide pour les agriculteurs</v>
      </c>
      <c r="D54" s="196" t="str">
        <f>_xlfn.CONCAT(ASV!E38:E39)</f>
        <v xml:space="preserve">IA, IA, </v>
      </c>
      <c r="E54" s="199"/>
      <c r="F54" s="200">
        <f>MIN(ASV!G38:G39)</f>
        <v>44197</v>
      </c>
      <c r="G54" s="200">
        <f>MAX(ASV!H38:H39)</f>
        <v>47118</v>
      </c>
      <c r="H54" s="192">
        <f t="shared" si="0"/>
        <v>2921</v>
      </c>
      <c r="I54" s="198" t="s">
        <v>120</v>
      </c>
    </row>
    <row r="55" spans="1:9" ht="45" customHeight="1" x14ac:dyDescent="0.25">
      <c r="A55" s="247"/>
      <c r="B55" s="192" t="s">
        <v>126</v>
      </c>
      <c r="C55" s="195" t="str">
        <f>ASV!B42</f>
        <v>ASV-2a : Développer des pratiques alternatives pour la gestion des paysages à l'échelle des collectivités</v>
      </c>
      <c r="D55" s="196" t="str">
        <f>_xlfn.CONCAT(ASV!E44:E45)</f>
        <v>FDC / IAFDC32 / PETR / AP32</v>
      </c>
      <c r="E55" s="196" t="s">
        <v>390</v>
      </c>
      <c r="F55" s="200">
        <f>MIN(ASV!G44:G45)</f>
        <v>2023</v>
      </c>
      <c r="G55" s="200">
        <f>MAX(ASV!H44:H45)</f>
        <v>0</v>
      </c>
      <c r="H55" s="192">
        <f t="shared" si="0"/>
        <v>-2023</v>
      </c>
      <c r="I55" s="198" t="s">
        <v>120</v>
      </c>
    </row>
    <row r="56" spans="1:9" ht="45" customHeight="1" x14ac:dyDescent="0.25">
      <c r="A56" s="247"/>
      <c r="B56" s="192" t="s">
        <v>126</v>
      </c>
      <c r="C56" s="195" t="str">
        <f>ASV!B48</f>
        <v>ASV-2b : Développer des pratiques alternatives pour la gestion de l'eau à l'échelle des collectivités</v>
      </c>
      <c r="D56" s="196" t="str">
        <f>_xlfn.CONCAT(ASV!E50:E51)</f>
        <v/>
      </c>
      <c r="E56" s="199"/>
      <c r="F56" s="200">
        <f>MIN(ASV!G50:G51)</f>
        <v>0</v>
      </c>
      <c r="G56" s="200">
        <f>MAX(ASV!H50:H51)</f>
        <v>0</v>
      </c>
      <c r="H56" s="192">
        <f t="shared" si="0"/>
        <v>0</v>
      </c>
      <c r="I56" s="198" t="s">
        <v>120</v>
      </c>
    </row>
    <row r="57" spans="1:9" ht="45" customHeight="1" x14ac:dyDescent="0.25">
      <c r="A57" s="247"/>
      <c r="B57" s="192" t="s">
        <v>126</v>
      </c>
      <c r="C57" s="195" t="str">
        <f>ASV!B54</f>
        <v>ASV-3a : Elaborer un plan d'information, de sensibilisation et de valorisation</v>
      </c>
      <c r="D57" s="196" t="str">
        <f>_xlfn.CONCAT(ASV!E56:E57)</f>
        <v/>
      </c>
      <c r="E57" s="196"/>
      <c r="F57" s="200">
        <f>MIN(ASV!G56:G57)</f>
        <v>0</v>
      </c>
      <c r="G57" s="200">
        <f>MAX(ASV!H56:H57)</f>
        <v>0</v>
      </c>
      <c r="H57" s="192">
        <f t="shared" si="0"/>
        <v>0</v>
      </c>
      <c r="I57" s="198" t="s">
        <v>121</v>
      </c>
    </row>
    <row r="58" spans="1:9" ht="45" customHeight="1" x14ac:dyDescent="0.25">
      <c r="A58" s="242" t="s">
        <v>44</v>
      </c>
      <c r="B58" s="4" t="s">
        <v>127</v>
      </c>
      <c r="C58" s="7" t="str">
        <f>Gouv!B2</f>
        <v>GOUV-1 : Maintenir la gouvernance du projet de territoire et la mobilisation des instances</v>
      </c>
      <c r="D58" s="168" t="str">
        <f>_xlfn.CONCAT(Gouv!E4:E5)</f>
        <v xml:space="preserve">IA, IA, </v>
      </c>
      <c r="E58" s="92"/>
      <c r="F58" s="83">
        <f>MIN(Gouv!G4:G5)</f>
        <v>43831</v>
      </c>
      <c r="G58" s="83">
        <f>MAX(Gouv!H4:H5)</f>
        <v>47118</v>
      </c>
      <c r="H58" s="4">
        <f t="shared" si="0"/>
        <v>3287</v>
      </c>
      <c r="I58" s="170" t="s">
        <v>100</v>
      </c>
    </row>
    <row r="59" spans="1:9" ht="45" customHeight="1" x14ac:dyDescent="0.25">
      <c r="A59" s="242"/>
      <c r="B59" s="4" t="s">
        <v>127</v>
      </c>
      <c r="C59" s="7" t="str">
        <f>Gouv!B8</f>
        <v>GOUV-2 : Animer et coordonner le projet de territoire</v>
      </c>
      <c r="D59" s="168" t="str">
        <f>_xlfn.CONCAT(Gouv!E10:E11)</f>
        <v xml:space="preserve">IA, IA, </v>
      </c>
      <c r="E59" s="92"/>
      <c r="F59" s="83">
        <f>MIN(Gouv!G10:G11)</f>
        <v>43831</v>
      </c>
      <c r="G59" s="83">
        <f>MAX(Gouv!H10:H11)</f>
        <v>47118</v>
      </c>
      <c r="H59" s="4">
        <f t="shared" si="0"/>
        <v>3287</v>
      </c>
      <c r="I59" s="170" t="s">
        <v>100</v>
      </c>
    </row>
    <row r="60" spans="1:9" ht="45" customHeight="1" x14ac:dyDescent="0.25">
      <c r="A60" s="242"/>
      <c r="B60" s="4" t="s">
        <v>127</v>
      </c>
      <c r="C60" s="7" t="str">
        <f>Gouv!B14</f>
        <v>GOUV-3 : Elaborer un tableau de bord pour suivre la mise en œuvre du projet de territoire</v>
      </c>
      <c r="D60" s="168" t="str">
        <f>_xlfn.CONCAT(Gouv!E16)</f>
        <v xml:space="preserve">IA, </v>
      </c>
      <c r="E60" s="92"/>
      <c r="F60" s="83">
        <f>MIN(Gouv!G16)</f>
        <v>43831</v>
      </c>
      <c r="G60" s="83">
        <f>MAX(Gouv!H16)</f>
        <v>47118</v>
      </c>
      <c r="H60" s="4">
        <f t="shared" si="0"/>
        <v>3287</v>
      </c>
      <c r="I60" s="170" t="s">
        <v>100</v>
      </c>
    </row>
    <row r="61" spans="1:9" ht="45" customHeight="1" x14ac:dyDescent="0.25">
      <c r="E61" s="92"/>
      <c r="F61" s="83"/>
      <c r="G61" s="83"/>
      <c r="H61" s="4"/>
    </row>
    <row r="62" spans="1:9" ht="45" customHeight="1" x14ac:dyDescent="0.25">
      <c r="E62" s="92"/>
      <c r="F62" s="83"/>
      <c r="G62" s="83"/>
      <c r="H62" s="4"/>
    </row>
    <row r="63" spans="1:9" ht="45" customHeight="1" x14ac:dyDescent="0.25">
      <c r="E63" s="92"/>
      <c r="F63" s="83"/>
      <c r="G63" s="83"/>
      <c r="H63" s="4"/>
    </row>
    <row r="64" spans="1:9" ht="45" customHeight="1" x14ac:dyDescent="0.25">
      <c r="E64" s="92"/>
      <c r="F64" s="83"/>
      <c r="G64" s="83"/>
      <c r="H64" s="4"/>
    </row>
    <row r="65" spans="4:8" ht="45" customHeight="1" x14ac:dyDescent="0.25">
      <c r="D65" s="8"/>
      <c r="E65" s="93"/>
      <c r="F65" s="83"/>
      <c r="G65" s="83"/>
      <c r="H65" s="4"/>
    </row>
    <row r="66" spans="4:8" ht="45" customHeight="1" x14ac:dyDescent="0.25">
      <c r="E66" s="92"/>
      <c r="F66" s="83"/>
      <c r="G66" s="83"/>
      <c r="H66" s="4"/>
    </row>
    <row r="67" spans="4:8" ht="45" customHeight="1" x14ac:dyDescent="0.25">
      <c r="E67" s="92"/>
      <c r="F67" s="83"/>
      <c r="G67" s="83"/>
      <c r="H67" s="4"/>
    </row>
    <row r="68" spans="4:8" ht="45" customHeight="1" x14ac:dyDescent="0.25">
      <c r="E68" s="92"/>
      <c r="F68" s="32"/>
      <c r="G68" s="32"/>
      <c r="H68" s="4"/>
    </row>
    <row r="69" spans="4:8" ht="45" customHeight="1" x14ac:dyDescent="0.25">
      <c r="E69" s="92"/>
      <c r="F69" s="32"/>
      <c r="G69" s="32"/>
      <c r="H69" s="4"/>
    </row>
    <row r="70" spans="4:8" ht="45" customHeight="1" x14ac:dyDescent="0.25"/>
    <row r="71" spans="4:8" ht="45" customHeight="1" x14ac:dyDescent="0.25">
      <c r="D71" s="8"/>
      <c r="E71" s="8"/>
    </row>
    <row r="72" spans="4:8" ht="45" customHeight="1" x14ac:dyDescent="0.25">
      <c r="D72" s="240"/>
      <c r="E72" s="240"/>
      <c r="F72" s="240"/>
      <c r="G72" s="240"/>
    </row>
    <row r="76" spans="4:8" x14ac:dyDescent="0.25">
      <c r="D76" s="10"/>
      <c r="E76" s="10"/>
      <c r="F76" s="9"/>
    </row>
    <row r="78" spans="4:8" x14ac:dyDescent="0.25">
      <c r="D78" s="238"/>
      <c r="E78" s="238"/>
      <c r="F78" s="238"/>
    </row>
    <row r="81" spans="4:7" x14ac:dyDescent="0.25">
      <c r="F81" s="248"/>
      <c r="G81" s="248"/>
    </row>
    <row r="82" spans="4:7" x14ac:dyDescent="0.25">
      <c r="F82" s="237"/>
      <c r="G82" s="237"/>
    </row>
    <row r="86" spans="4:7" x14ac:dyDescent="0.25">
      <c r="D86" s="238"/>
      <c r="E86" s="238"/>
      <c r="F86" s="238"/>
    </row>
    <row r="92" spans="4:7" x14ac:dyDescent="0.25">
      <c r="D92" s="8"/>
      <c r="E92" s="8"/>
    </row>
    <row r="93" spans="4:7" ht="99" customHeight="1" x14ac:dyDescent="0.25">
      <c r="D93" s="239"/>
      <c r="E93" s="239"/>
      <c r="F93" s="239"/>
      <c r="G93" s="239"/>
    </row>
    <row r="97" spans="4:10" x14ac:dyDescent="0.25">
      <c r="D97" s="10"/>
      <c r="E97" s="10"/>
      <c r="F97" s="9"/>
    </row>
    <row r="99" spans="4:10" x14ac:dyDescent="0.25">
      <c r="D99" s="238"/>
      <c r="E99" s="238"/>
      <c r="F99" s="238"/>
    </row>
    <row r="107" spans="4:10" x14ac:dyDescent="0.25">
      <c r="D107" s="10"/>
      <c r="E107" s="10"/>
      <c r="F107" s="9"/>
    </row>
    <row r="109" spans="4:10" x14ac:dyDescent="0.25">
      <c r="D109" s="238"/>
      <c r="E109" s="238"/>
      <c r="F109" s="238"/>
    </row>
    <row r="110" spans="4:10" x14ac:dyDescent="0.25">
      <c r="H110" s="236"/>
      <c r="I110" s="236"/>
      <c r="J110" s="236"/>
    </row>
    <row r="112" spans="4:10" x14ac:dyDescent="0.25">
      <c r="F112" s="237"/>
      <c r="G112" s="237"/>
    </row>
    <row r="113" spans="4:7" ht="14.45" customHeight="1" x14ac:dyDescent="0.25">
      <c r="F113" s="237"/>
      <c r="G113" s="237"/>
    </row>
    <row r="114" spans="4:7" ht="27" customHeight="1" x14ac:dyDescent="0.25">
      <c r="F114" s="241"/>
      <c r="G114" s="241"/>
    </row>
    <row r="115" spans="4:7" ht="33" customHeight="1" x14ac:dyDescent="0.25">
      <c r="F115" s="240"/>
      <c r="G115" s="240"/>
    </row>
    <row r="119" spans="4:7" x14ac:dyDescent="0.25">
      <c r="D119" s="238"/>
      <c r="E119" s="238"/>
      <c r="F119" s="238"/>
    </row>
    <row r="125" spans="4:7" x14ac:dyDescent="0.25">
      <c r="D125" s="8"/>
      <c r="E125" s="8"/>
    </row>
    <row r="126" spans="4:7" ht="36" customHeight="1" x14ac:dyDescent="0.25">
      <c r="D126" s="239"/>
      <c r="E126" s="239"/>
      <c r="F126" s="239"/>
      <c r="G126" s="239"/>
    </row>
    <row r="130" spans="4:7" x14ac:dyDescent="0.25">
      <c r="D130" s="10"/>
      <c r="E130" s="10"/>
      <c r="F130" s="9"/>
    </row>
    <row r="132" spans="4:7" x14ac:dyDescent="0.25">
      <c r="D132" s="238"/>
      <c r="E132" s="238"/>
      <c r="F132" s="238"/>
    </row>
    <row r="135" spans="4:7" ht="33" customHeight="1" x14ac:dyDescent="0.25">
      <c r="F135" s="239"/>
      <c r="G135" s="239"/>
    </row>
    <row r="136" spans="4:7" x14ac:dyDescent="0.25">
      <c r="F136" s="11"/>
      <c r="G136" s="11"/>
    </row>
    <row r="137" spans="4:7" ht="33" customHeight="1" x14ac:dyDescent="0.25">
      <c r="F137" s="239"/>
      <c r="G137" s="239"/>
    </row>
    <row r="141" spans="4:7" x14ac:dyDescent="0.25">
      <c r="D141" s="238"/>
      <c r="E141" s="238"/>
      <c r="F141" s="238"/>
    </row>
    <row r="147" spans="4:7" x14ac:dyDescent="0.25">
      <c r="D147" s="8"/>
      <c r="E147" s="8"/>
    </row>
    <row r="148" spans="4:7" s="7" customFormat="1" ht="39" customHeight="1" x14ac:dyDescent="0.25">
      <c r="D148" s="239"/>
      <c r="E148" s="239"/>
      <c r="F148" s="239"/>
      <c r="G148" s="239"/>
    </row>
  </sheetData>
  <autoFilter ref="B1:I60" xr:uid="{4F2289FF-B473-48C3-8ADD-0A1DA2AA5D75}"/>
  <mergeCells count="26">
    <mergeCell ref="D93:G93"/>
    <mergeCell ref="D99:F99"/>
    <mergeCell ref="D109:F109"/>
    <mergeCell ref="A58:A60"/>
    <mergeCell ref="A2:A8"/>
    <mergeCell ref="A9:A22"/>
    <mergeCell ref="A23:A41"/>
    <mergeCell ref="A42:A48"/>
    <mergeCell ref="A49:A57"/>
    <mergeCell ref="D72:G72"/>
    <mergeCell ref="D78:F78"/>
    <mergeCell ref="F81:G81"/>
    <mergeCell ref="F82:G82"/>
    <mergeCell ref="D86:F86"/>
    <mergeCell ref="H110:J110"/>
    <mergeCell ref="F112:G112"/>
    <mergeCell ref="F113:G113"/>
    <mergeCell ref="D141:F141"/>
    <mergeCell ref="D148:G148"/>
    <mergeCell ref="F115:G115"/>
    <mergeCell ref="D119:F119"/>
    <mergeCell ref="D126:G126"/>
    <mergeCell ref="D132:F132"/>
    <mergeCell ref="F135:G135"/>
    <mergeCell ref="F137:G137"/>
    <mergeCell ref="F114:G114"/>
  </mergeCells>
  <conditionalFormatting sqref="C2:I69">
    <cfRule type="expression" dxfId="35" priority="252">
      <formula>$I2="Haute"</formula>
    </cfRule>
  </conditionalFormatting>
  <dataValidations count="2">
    <dataValidation type="list" allowBlank="1" showInputMessage="1" showErrorMessage="1" sqref="I2:I69" xr:uid="{334C5A6E-F72F-4C77-99CB-D2889F72501D}">
      <formula1>$O$2:$O$4</formula1>
    </dataValidation>
    <dataValidation type="date" allowBlank="1" showInputMessage="1" showErrorMessage="1" sqref="F2:G3" xr:uid="{1E5E0737-7FA1-4FCA-B8ED-47C6ADEA152A}">
      <formula1>43831</formula1>
      <formula2>47118</formula2>
    </dataValidation>
  </dataValidations>
  <pageMargins left="0.25" right="0.25" top="0.75" bottom="0.75" header="0.3" footer="0.3"/>
  <pageSetup paperSize="9" scale="16" fitToWidth="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148D0-4037-443B-9C2F-48A68EB51CDB}">
  <sheetPr codeName="Feuil3">
    <tabColor theme="5" tint="-0.499984740745262"/>
  </sheetPr>
  <dimension ref="A1:I14"/>
  <sheetViews>
    <sheetView zoomScale="70" zoomScaleNormal="70" workbookViewId="0">
      <selection activeCell="I9" sqref="I9"/>
    </sheetView>
  </sheetViews>
  <sheetFormatPr baseColWidth="10" defaultRowHeight="15" x14ac:dyDescent="0.25"/>
  <cols>
    <col min="2" max="2" width="61.7109375" customWidth="1"/>
    <col min="3" max="3" width="19" customWidth="1"/>
    <col min="4" max="4" width="22.85546875" customWidth="1"/>
    <col min="5" max="5" width="16.140625" customWidth="1"/>
    <col min="6" max="6" width="17.28515625" bestFit="1" customWidth="1"/>
    <col min="7" max="7" width="10.7109375" customWidth="1"/>
    <col min="8" max="8" width="72.42578125" customWidth="1"/>
    <col min="9" max="9" width="82.7109375" customWidth="1"/>
  </cols>
  <sheetData>
    <row r="1" spans="1:9" ht="30" customHeight="1" x14ac:dyDescent="0.25">
      <c r="A1" s="249" t="s">
        <v>129</v>
      </c>
      <c r="B1" s="250"/>
      <c r="C1" s="2"/>
      <c r="D1" s="2"/>
      <c r="E1" s="2"/>
      <c r="F1" s="2"/>
      <c r="G1" s="204" t="str">
        <f>'PTGE Midour Synthèse'!C1</f>
        <v>le 10/03/2025</v>
      </c>
      <c r="H1" s="1"/>
      <c r="I1" s="2"/>
    </row>
    <row r="2" spans="1:9" x14ac:dyDescent="0.25">
      <c r="A2" s="3"/>
      <c r="B2" s="1"/>
      <c r="C2" s="1"/>
      <c r="D2" s="1"/>
      <c r="E2" s="1"/>
      <c r="F2" s="1"/>
      <c r="G2" s="1"/>
      <c r="H2" s="1"/>
      <c r="I2" s="1"/>
    </row>
    <row r="3" spans="1:9" ht="45" customHeight="1" thickBot="1" x14ac:dyDescent="0.3">
      <c r="A3" s="131" t="s">
        <v>24</v>
      </c>
      <c r="B3" s="131" t="s">
        <v>102</v>
      </c>
      <c r="C3" s="132" t="s">
        <v>25</v>
      </c>
      <c r="D3" s="132" t="s">
        <v>26</v>
      </c>
      <c r="E3" s="132" t="s">
        <v>0</v>
      </c>
      <c r="F3" s="132" t="s">
        <v>88</v>
      </c>
      <c r="G3" s="132" t="s">
        <v>115</v>
      </c>
      <c r="H3" s="131" t="s">
        <v>71</v>
      </c>
      <c r="I3" s="131" t="s">
        <v>16</v>
      </c>
    </row>
    <row r="4" spans="1:9" ht="46.9" customHeight="1" x14ac:dyDescent="0.25">
      <c r="A4" s="133" t="s">
        <v>4</v>
      </c>
      <c r="B4" s="188" t="s">
        <v>5</v>
      </c>
      <c r="C4" s="135" t="s">
        <v>28</v>
      </c>
      <c r="D4" s="134" t="s">
        <v>29</v>
      </c>
      <c r="E4" s="136">
        <f>CMU!F6</f>
        <v>5</v>
      </c>
      <c r="F4" s="137">
        <f>CMU!P6</f>
        <v>5</v>
      </c>
      <c r="G4" s="138">
        <f>CMU!O6</f>
        <v>0</v>
      </c>
      <c r="H4" s="190"/>
      <c r="I4" s="139" t="s">
        <v>516</v>
      </c>
    </row>
    <row r="5" spans="1:9" ht="71.25" x14ac:dyDescent="0.25">
      <c r="A5" s="94" t="s">
        <v>6</v>
      </c>
      <c r="B5" s="98" t="s">
        <v>7</v>
      </c>
      <c r="C5" s="96" t="s">
        <v>28</v>
      </c>
      <c r="D5" s="95" t="s">
        <v>28</v>
      </c>
      <c r="E5" s="99">
        <f>CMU!F11</f>
        <v>100</v>
      </c>
      <c r="F5" s="100">
        <f>CMU!P11</f>
        <v>100</v>
      </c>
      <c r="G5" s="97">
        <f>CMU!O11</f>
        <v>0</v>
      </c>
      <c r="H5" s="178" t="s">
        <v>537</v>
      </c>
      <c r="I5" s="140" t="s">
        <v>538</v>
      </c>
    </row>
    <row r="6" spans="1:9" ht="63" customHeight="1" x14ac:dyDescent="0.25">
      <c r="A6" s="94" t="s">
        <v>8</v>
      </c>
      <c r="B6" s="98" t="s">
        <v>9</v>
      </c>
      <c r="C6" s="96" t="s">
        <v>28</v>
      </c>
      <c r="D6" s="95" t="s">
        <v>28</v>
      </c>
      <c r="E6" s="99">
        <f>CMU!F18</f>
        <v>100</v>
      </c>
      <c r="F6" s="100">
        <f>CMU!P18</f>
        <v>100</v>
      </c>
      <c r="G6" s="97">
        <f>CMU!O18</f>
        <v>0</v>
      </c>
      <c r="H6" s="178" t="s">
        <v>89</v>
      </c>
      <c r="I6" s="140" t="s">
        <v>30</v>
      </c>
    </row>
    <row r="7" spans="1:9" ht="63" customHeight="1" x14ac:dyDescent="0.25">
      <c r="A7" s="94" t="s">
        <v>10</v>
      </c>
      <c r="B7" s="98" t="s">
        <v>17</v>
      </c>
      <c r="C7" s="96" t="s">
        <v>28</v>
      </c>
      <c r="D7" s="95" t="s">
        <v>31</v>
      </c>
      <c r="E7" s="99">
        <f>CMU!F24</f>
        <v>41.5</v>
      </c>
      <c r="F7" s="100">
        <f>CMU!P24</f>
        <v>41.5</v>
      </c>
      <c r="G7" s="97">
        <f>CMU!O24</f>
        <v>0</v>
      </c>
      <c r="H7" s="178" t="s">
        <v>242</v>
      </c>
      <c r="I7" s="140" t="s">
        <v>449</v>
      </c>
    </row>
    <row r="8" spans="1:9" ht="63" customHeight="1" x14ac:dyDescent="0.25">
      <c r="A8" s="94" t="s">
        <v>11</v>
      </c>
      <c r="B8" s="98" t="s">
        <v>12</v>
      </c>
      <c r="C8" s="96" t="s">
        <v>28</v>
      </c>
      <c r="D8" s="95" t="s">
        <v>28</v>
      </c>
      <c r="E8" s="99">
        <f>CMU!F29</f>
        <v>75</v>
      </c>
      <c r="F8" s="100">
        <f>CMU!P29</f>
        <v>75</v>
      </c>
      <c r="G8" s="97">
        <f>CMU!O29</f>
        <v>0</v>
      </c>
      <c r="H8" s="178" t="s">
        <v>89</v>
      </c>
      <c r="I8" s="141" t="s">
        <v>448</v>
      </c>
    </row>
    <row r="9" spans="1:9" ht="92.45" customHeight="1" x14ac:dyDescent="0.25">
      <c r="A9" s="94" t="s">
        <v>13</v>
      </c>
      <c r="B9" s="98" t="s">
        <v>18</v>
      </c>
      <c r="C9" s="96" t="s">
        <v>28</v>
      </c>
      <c r="D9" s="95" t="s">
        <v>69</v>
      </c>
      <c r="E9" s="99">
        <f>CMU!F37</f>
        <v>35</v>
      </c>
      <c r="F9" s="100">
        <f>CMU!P37</f>
        <v>35</v>
      </c>
      <c r="G9" s="97">
        <f>CMU!O37</f>
        <v>0</v>
      </c>
      <c r="H9" s="178" t="s">
        <v>243</v>
      </c>
      <c r="I9" s="140" t="s">
        <v>451</v>
      </c>
    </row>
    <row r="10" spans="1:9" ht="92.45" customHeight="1" thickBot="1" x14ac:dyDescent="0.3">
      <c r="A10" s="142" t="s">
        <v>14</v>
      </c>
      <c r="B10" s="189" t="s">
        <v>15</v>
      </c>
      <c r="C10" s="144" t="s">
        <v>28</v>
      </c>
      <c r="D10" s="143" t="s">
        <v>28</v>
      </c>
      <c r="E10" s="145">
        <f>CMU!F44</f>
        <v>58.333333333333336</v>
      </c>
      <c r="F10" s="146">
        <f>CMU!P44</f>
        <v>58.333333333333336</v>
      </c>
      <c r="G10" s="147">
        <f>CMU!O44</f>
        <v>0</v>
      </c>
      <c r="H10" s="191" t="s">
        <v>244</v>
      </c>
      <c r="I10" s="148" t="s">
        <v>450</v>
      </c>
    </row>
    <row r="11" spans="1:9" ht="45" customHeight="1" x14ac:dyDescent="0.25">
      <c r="A11" s="1"/>
      <c r="B11" s="1"/>
      <c r="C11" s="1"/>
      <c r="D11" s="232" t="s">
        <v>544</v>
      </c>
      <c r="E11" s="101">
        <f>AVERAGE(E4:E10)</f>
        <v>59.261904761904759</v>
      </c>
      <c r="F11" s="102">
        <f>AVERAGE(F4:F10)</f>
        <v>59.261904761904759</v>
      </c>
      <c r="G11" s="14">
        <f>SUM(G4:G10)</f>
        <v>0</v>
      </c>
      <c r="H11" s="1"/>
      <c r="I11" s="1"/>
    </row>
    <row r="12" spans="1:9" x14ac:dyDescent="0.25">
      <c r="A12" s="1"/>
      <c r="B12" s="1"/>
      <c r="C12" s="1"/>
      <c r="D12" s="1"/>
      <c r="E12" s="1"/>
      <c r="F12" s="1"/>
      <c r="G12" s="1"/>
      <c r="H12" s="1"/>
      <c r="I12" s="1"/>
    </row>
    <row r="13" spans="1:9" x14ac:dyDescent="0.25">
      <c r="A13" s="1"/>
      <c r="B13" s="1"/>
      <c r="C13" s="1"/>
      <c r="D13" s="1"/>
      <c r="E13" s="1"/>
      <c r="F13" s="1"/>
      <c r="G13" s="1"/>
      <c r="H13" s="1"/>
      <c r="I13" s="1"/>
    </row>
    <row r="14" spans="1:9" x14ac:dyDescent="0.25">
      <c r="A14" s="5"/>
      <c r="B14" s="5"/>
    </row>
  </sheetData>
  <mergeCells count="1">
    <mergeCell ref="A1:B1"/>
  </mergeCells>
  <phoneticPr fontId="4" type="noConversion"/>
  <conditionalFormatting sqref="E4:E11">
    <cfRule type="iconSet" priority="2">
      <iconSet showValue="0">
        <cfvo type="percent" val="0"/>
        <cfvo type="num" val="33"/>
        <cfvo type="num" val="70"/>
      </iconSet>
    </cfRule>
  </conditionalFormatting>
  <conditionalFormatting sqref="F4:F11">
    <cfRule type="dataBar" priority="1">
      <dataBar>
        <cfvo type="num" val="0"/>
        <cfvo type="num" val="100"/>
        <color theme="9" tint="0.39997558519241921"/>
      </dataBar>
      <extLst>
        <ext xmlns:x14="http://schemas.microsoft.com/office/spreadsheetml/2009/9/main" uri="{B025F937-C7B1-47D3-B67F-A62EFF666E3E}">
          <x14:id>{94984BEF-7B64-4ADA-8241-99D893E054FD}</x14:id>
        </ext>
      </extLst>
    </cfRule>
  </conditionalFormatting>
  <pageMargins left="0.7" right="0.7" top="0.75" bottom="0.75" header="0.3" footer="0.3"/>
  <pageSetup paperSize="9"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dataBar" id="{94984BEF-7B64-4ADA-8241-99D893E054FD}">
            <x14:dataBar minLength="0" maxLength="100" gradient="0">
              <x14:cfvo type="num">
                <xm:f>0</xm:f>
              </x14:cfvo>
              <x14:cfvo type="num">
                <xm:f>100</xm:f>
              </x14:cfvo>
              <x14:negativeFillColor rgb="FFFF0000"/>
              <x14:axisColor rgb="FF000000"/>
            </x14:dataBar>
          </x14:cfRule>
          <xm:sqref>F4:F11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53706-0D0B-4F95-8499-3FCE7B68737A}">
  <sheetPr codeName="Feuil4">
    <tabColor theme="5" tint="-0.499984740745262"/>
  </sheetPr>
  <dimension ref="A1:Y174"/>
  <sheetViews>
    <sheetView zoomScale="70" zoomScaleNormal="70" workbookViewId="0">
      <selection activeCell="F1" sqref="F1:F1048576"/>
    </sheetView>
  </sheetViews>
  <sheetFormatPr baseColWidth="10" defaultColWidth="11.5703125" defaultRowHeight="14.25" x14ac:dyDescent="0.2"/>
  <cols>
    <col min="1" max="1" width="11.5703125" style="25"/>
    <col min="2" max="2" width="53" style="25" customWidth="1"/>
    <col min="3" max="3" width="23" style="25" customWidth="1"/>
    <col min="4" max="4" width="35.7109375" style="25" customWidth="1"/>
    <col min="5" max="5" width="23" style="25" customWidth="1"/>
    <col min="6" max="6" width="20.7109375" style="25" customWidth="1"/>
    <col min="7" max="8" width="11.5703125" style="25" customWidth="1"/>
    <col min="9" max="9" width="45.28515625" style="25" hidden="1" customWidth="1"/>
    <col min="10" max="10" width="31.28515625" style="25" hidden="1" customWidth="1"/>
    <col min="11" max="12" width="20.42578125" style="25" hidden="1" customWidth="1"/>
    <col min="13" max="13" width="18.28515625" style="25" customWidth="1"/>
    <col min="14" max="15" width="11.5703125" style="25"/>
    <col min="16" max="16" width="16.85546875" style="25" customWidth="1"/>
    <col min="17" max="17" width="105.28515625" style="25" customWidth="1"/>
    <col min="18" max="20" width="11.5703125" style="25"/>
    <col min="21" max="21" width="13.42578125" style="25" bestFit="1" customWidth="1"/>
    <col min="22" max="22" width="84.5703125" style="25" bestFit="1" customWidth="1"/>
    <col min="23" max="16384" width="11.5703125" style="25"/>
  </cols>
  <sheetData>
    <row r="1" spans="1:22" ht="40.15" customHeight="1" x14ac:dyDescent="0.2">
      <c r="B1" s="35" t="s">
        <v>128</v>
      </c>
      <c r="F1" s="38" t="str">
        <f>'PTGE Midour Synthèse'!C1</f>
        <v>le 10/03/2025</v>
      </c>
    </row>
    <row r="2" spans="1:22" ht="19.899999999999999" customHeight="1" x14ac:dyDescent="0.2">
      <c r="B2" s="36" t="s">
        <v>87</v>
      </c>
    </row>
    <row r="3" spans="1:22" ht="30" customHeight="1" x14ac:dyDescent="0.2">
      <c r="A3" s="63" t="s">
        <v>24</v>
      </c>
      <c r="B3" s="62" t="s">
        <v>102</v>
      </c>
      <c r="C3" s="31" t="s">
        <v>307</v>
      </c>
      <c r="D3" s="31" t="s">
        <v>68</v>
      </c>
      <c r="E3" s="31" t="s">
        <v>51</v>
      </c>
      <c r="F3" s="31" t="s">
        <v>0</v>
      </c>
      <c r="G3" s="31" t="s">
        <v>106</v>
      </c>
      <c r="H3" s="31" t="s">
        <v>103</v>
      </c>
      <c r="I3" s="31" t="s">
        <v>105</v>
      </c>
      <c r="J3" s="31" t="s">
        <v>116</v>
      </c>
      <c r="K3" s="31" t="s">
        <v>117</v>
      </c>
      <c r="L3" s="31" t="s">
        <v>150</v>
      </c>
      <c r="M3" s="37" t="s">
        <v>114</v>
      </c>
      <c r="N3" s="31" t="s">
        <v>104</v>
      </c>
      <c r="O3" s="31" t="s">
        <v>115</v>
      </c>
      <c r="P3" s="31" t="s">
        <v>118</v>
      </c>
      <c r="Q3" s="31" t="s">
        <v>107</v>
      </c>
      <c r="R3" s="38"/>
      <c r="T3" s="24" t="s">
        <v>109</v>
      </c>
      <c r="U3" s="39" t="s">
        <v>60</v>
      </c>
      <c r="V3" s="25" t="s">
        <v>67</v>
      </c>
    </row>
    <row r="4" spans="1:22" ht="45" customHeight="1" x14ac:dyDescent="0.2">
      <c r="A4" s="24" t="s">
        <v>134</v>
      </c>
      <c r="B4" s="49" t="s">
        <v>32</v>
      </c>
      <c r="C4" s="165" t="s">
        <v>27</v>
      </c>
      <c r="D4" s="165" t="s">
        <v>309</v>
      </c>
      <c r="E4" s="165" t="s">
        <v>375</v>
      </c>
      <c r="F4" s="28" t="s">
        <v>60</v>
      </c>
      <c r="G4" s="169"/>
      <c r="H4" s="169"/>
      <c r="I4" s="24"/>
      <c r="J4" s="24"/>
      <c r="K4" s="24"/>
      <c r="L4" s="24"/>
      <c r="M4" s="24"/>
      <c r="N4" s="24"/>
      <c r="O4" s="24">
        <f>M4*N4</f>
        <v>0</v>
      </c>
      <c r="P4" s="23">
        <v>10</v>
      </c>
      <c r="Q4" s="251" t="s">
        <v>516</v>
      </c>
      <c r="T4" s="24" t="s">
        <v>110</v>
      </c>
      <c r="U4" s="43" t="s">
        <v>61</v>
      </c>
      <c r="V4" s="25" t="s">
        <v>65</v>
      </c>
    </row>
    <row r="5" spans="1:22" ht="45" customHeight="1" x14ac:dyDescent="0.2">
      <c r="A5" s="24" t="s">
        <v>135</v>
      </c>
      <c r="B5" s="49" t="s">
        <v>33</v>
      </c>
      <c r="C5" s="165" t="s">
        <v>27</v>
      </c>
      <c r="D5" s="165" t="s">
        <v>309</v>
      </c>
      <c r="E5" s="165" t="s">
        <v>376</v>
      </c>
      <c r="F5" s="28" t="s">
        <v>60</v>
      </c>
      <c r="G5" s="166"/>
      <c r="H5" s="166"/>
      <c r="I5" s="24" t="s">
        <v>89</v>
      </c>
      <c r="J5" s="24"/>
      <c r="K5" s="24"/>
      <c r="L5" s="24"/>
      <c r="M5" s="24">
        <v>0</v>
      </c>
      <c r="N5" s="24"/>
      <c r="O5" s="24">
        <f>M5*N5</f>
        <v>0</v>
      </c>
      <c r="P5" s="23">
        <v>0</v>
      </c>
      <c r="Q5" s="251"/>
      <c r="T5" s="24" t="s">
        <v>111</v>
      </c>
      <c r="U5" s="44" t="s">
        <v>64</v>
      </c>
      <c r="V5" s="25" t="s">
        <v>66</v>
      </c>
    </row>
    <row r="6" spans="1:22" ht="30" customHeight="1" x14ac:dyDescent="0.2">
      <c r="A6" s="24"/>
      <c r="B6" s="25" t="s">
        <v>89</v>
      </c>
      <c r="C6" s="25" t="s">
        <v>89</v>
      </c>
      <c r="F6" s="23">
        <f>P6</f>
        <v>5</v>
      </c>
      <c r="G6" s="45"/>
      <c r="H6" s="45"/>
      <c r="I6" s="25" t="s">
        <v>89</v>
      </c>
      <c r="M6" s="46">
        <f>SUM(M4:M5)</f>
        <v>0</v>
      </c>
      <c r="N6" s="46">
        <f>SUM(N4:N5)</f>
        <v>0</v>
      </c>
      <c r="O6" s="46">
        <f>SUM(O4:O5)</f>
        <v>0</v>
      </c>
      <c r="P6" s="47">
        <f>AVERAGE(P4:P5)</f>
        <v>5</v>
      </c>
      <c r="Q6" s="251"/>
      <c r="T6" s="24" t="s">
        <v>112</v>
      </c>
      <c r="U6" s="48" t="s">
        <v>3</v>
      </c>
      <c r="V6" s="25" t="s">
        <v>63</v>
      </c>
    </row>
    <row r="7" spans="1:22" ht="30" customHeight="1" x14ac:dyDescent="0.2">
      <c r="A7" s="24"/>
      <c r="T7" s="24" t="s">
        <v>112</v>
      </c>
      <c r="U7" s="48" t="s">
        <v>1</v>
      </c>
      <c r="V7" s="25" t="s">
        <v>62</v>
      </c>
    </row>
    <row r="8" spans="1:22" ht="30" customHeight="1" x14ac:dyDescent="0.2">
      <c r="A8" s="24"/>
      <c r="B8" s="36" t="s">
        <v>90</v>
      </c>
    </row>
    <row r="9" spans="1:22" ht="30" customHeight="1" x14ac:dyDescent="0.2">
      <c r="A9" s="63" t="s">
        <v>24</v>
      </c>
      <c r="B9" s="62" t="s">
        <v>102</v>
      </c>
      <c r="C9" s="31" t="s">
        <v>307</v>
      </c>
      <c r="D9" s="31" t="s">
        <v>68</v>
      </c>
      <c r="E9" s="31" t="s">
        <v>51</v>
      </c>
      <c r="F9" s="31" t="s">
        <v>0</v>
      </c>
      <c r="G9" s="31" t="s">
        <v>106</v>
      </c>
      <c r="H9" s="31" t="s">
        <v>103</v>
      </c>
      <c r="I9" s="31" t="s">
        <v>105</v>
      </c>
      <c r="J9" s="31" t="s">
        <v>116</v>
      </c>
      <c r="K9" s="31" t="s">
        <v>117</v>
      </c>
      <c r="L9" s="31" t="s">
        <v>150</v>
      </c>
      <c r="M9" s="37" t="s">
        <v>114</v>
      </c>
      <c r="N9" s="31" t="s">
        <v>104</v>
      </c>
      <c r="O9" s="31" t="s">
        <v>115</v>
      </c>
      <c r="P9" s="31" t="s">
        <v>118</v>
      </c>
      <c r="Q9" s="31" t="s">
        <v>107</v>
      </c>
    </row>
    <row r="10" spans="1:22" ht="45" customHeight="1" x14ac:dyDescent="0.2">
      <c r="A10" s="24" t="s">
        <v>136</v>
      </c>
      <c r="B10" s="49" t="s">
        <v>271</v>
      </c>
      <c r="C10" s="165" t="s">
        <v>27</v>
      </c>
      <c r="D10" s="165" t="s">
        <v>310</v>
      </c>
      <c r="E10" s="165" t="s">
        <v>377</v>
      </c>
      <c r="F10" s="28" t="s">
        <v>3</v>
      </c>
      <c r="G10" s="166">
        <v>44562</v>
      </c>
      <c r="H10" s="166">
        <v>46752</v>
      </c>
      <c r="I10" s="24"/>
      <c r="J10" s="24"/>
      <c r="K10" s="24"/>
      <c r="L10" s="24"/>
      <c r="M10" s="24" t="s">
        <v>89</v>
      </c>
      <c r="N10" s="24" t="s">
        <v>89</v>
      </c>
      <c r="O10" s="24">
        <v>0</v>
      </c>
      <c r="P10" s="23">
        <v>100</v>
      </c>
      <c r="Q10" s="251" t="s">
        <v>524</v>
      </c>
    </row>
    <row r="11" spans="1:22" ht="30" customHeight="1" x14ac:dyDescent="0.2">
      <c r="A11" s="24"/>
      <c r="B11" s="25" t="s">
        <v>89</v>
      </c>
      <c r="C11" s="25" t="s">
        <v>89</v>
      </c>
      <c r="F11" s="23">
        <f>P11</f>
        <v>100</v>
      </c>
      <c r="G11" s="45"/>
      <c r="H11" s="45"/>
      <c r="I11" s="25" t="s">
        <v>89</v>
      </c>
      <c r="M11" s="46">
        <f>SUM(M10:M10)</f>
        <v>0</v>
      </c>
      <c r="N11" s="46">
        <f>SUM(N10:N10)</f>
        <v>0</v>
      </c>
      <c r="O11" s="46">
        <f>SUM(O10:O10)</f>
        <v>0</v>
      </c>
      <c r="P11" s="23">
        <f>AVERAGE(P10)</f>
        <v>100</v>
      </c>
      <c r="Q11" s="251"/>
    </row>
    <row r="12" spans="1:22" ht="30" customHeight="1" x14ac:dyDescent="0.2">
      <c r="A12" s="24"/>
    </row>
    <row r="13" spans="1:22" ht="30" customHeight="1" x14ac:dyDescent="0.2">
      <c r="A13" s="24"/>
      <c r="B13" s="36" t="s">
        <v>91</v>
      </c>
    </row>
    <row r="14" spans="1:22" ht="30" customHeight="1" x14ac:dyDescent="0.2">
      <c r="A14" s="63" t="s">
        <v>24</v>
      </c>
      <c r="B14" s="62" t="s">
        <v>102</v>
      </c>
      <c r="C14" s="31" t="s">
        <v>307</v>
      </c>
      <c r="D14" s="31" t="s">
        <v>68</v>
      </c>
      <c r="E14" s="31" t="s">
        <v>51</v>
      </c>
      <c r="F14" s="31" t="s">
        <v>0</v>
      </c>
      <c r="G14" s="31" t="s">
        <v>106</v>
      </c>
      <c r="H14" s="31" t="s">
        <v>103</v>
      </c>
      <c r="I14" s="31" t="s">
        <v>105</v>
      </c>
      <c r="J14" s="31" t="s">
        <v>116</v>
      </c>
      <c r="K14" s="31" t="s">
        <v>117</v>
      </c>
      <c r="L14" s="31" t="s">
        <v>150</v>
      </c>
      <c r="M14" s="37" t="s">
        <v>114</v>
      </c>
      <c r="N14" s="31" t="s">
        <v>104</v>
      </c>
      <c r="O14" s="31" t="s">
        <v>115</v>
      </c>
      <c r="P14" s="31" t="s">
        <v>118</v>
      </c>
      <c r="Q14" s="31" t="s">
        <v>107</v>
      </c>
    </row>
    <row r="15" spans="1:22" ht="45" customHeight="1" x14ac:dyDescent="0.2">
      <c r="A15" s="24" t="s">
        <v>137</v>
      </c>
      <c r="B15" s="49" t="s">
        <v>35</v>
      </c>
      <c r="C15" s="165" t="s">
        <v>311</v>
      </c>
      <c r="D15" s="165" t="s">
        <v>312</v>
      </c>
      <c r="E15" s="165" t="s">
        <v>378</v>
      </c>
      <c r="F15" s="28" t="s">
        <v>3</v>
      </c>
      <c r="G15" s="166">
        <v>44105</v>
      </c>
      <c r="H15" s="166">
        <v>44196</v>
      </c>
      <c r="I15" s="24"/>
      <c r="J15" s="24"/>
      <c r="K15" s="24"/>
      <c r="L15" s="24"/>
      <c r="M15" s="24" t="s">
        <v>89</v>
      </c>
      <c r="N15" s="24" t="s">
        <v>89</v>
      </c>
      <c r="O15" s="24">
        <v>0</v>
      </c>
      <c r="P15" s="23">
        <v>100</v>
      </c>
      <c r="Q15" s="251" t="s">
        <v>525</v>
      </c>
    </row>
    <row r="16" spans="1:22" ht="45" customHeight="1" x14ac:dyDescent="0.2">
      <c r="A16" s="24" t="s">
        <v>138</v>
      </c>
      <c r="B16" s="49" t="s">
        <v>36</v>
      </c>
      <c r="C16" s="165" t="s">
        <v>311</v>
      </c>
      <c r="D16" s="165" t="s">
        <v>312</v>
      </c>
      <c r="E16" s="165" t="s">
        <v>378</v>
      </c>
      <c r="F16" s="28" t="s">
        <v>3</v>
      </c>
      <c r="G16" s="166">
        <v>44256</v>
      </c>
      <c r="H16" s="166">
        <v>44286</v>
      </c>
      <c r="I16" s="24" t="s">
        <v>89</v>
      </c>
      <c r="J16" s="24"/>
      <c r="K16" s="24"/>
      <c r="L16" s="24"/>
      <c r="M16" s="24" t="s">
        <v>89</v>
      </c>
      <c r="N16" s="24" t="s">
        <v>89</v>
      </c>
      <c r="O16" s="24">
        <v>0</v>
      </c>
      <c r="P16" s="23">
        <v>100</v>
      </c>
      <c r="Q16" s="251"/>
    </row>
    <row r="17" spans="1:17" ht="45" customHeight="1" x14ac:dyDescent="0.2">
      <c r="A17" s="24" t="s">
        <v>139</v>
      </c>
      <c r="B17" s="49" t="s">
        <v>34</v>
      </c>
      <c r="C17" s="165" t="s">
        <v>311</v>
      </c>
      <c r="D17" s="165" t="s">
        <v>312</v>
      </c>
      <c r="E17" s="165" t="s">
        <v>379</v>
      </c>
      <c r="F17" s="28" t="s">
        <v>1</v>
      </c>
      <c r="G17" s="166">
        <v>44287</v>
      </c>
      <c r="H17" s="166">
        <v>45405</v>
      </c>
      <c r="I17" s="24" t="s">
        <v>89</v>
      </c>
      <c r="J17" s="24"/>
      <c r="K17" s="24"/>
      <c r="L17" s="24"/>
      <c r="M17" s="24" t="s">
        <v>89</v>
      </c>
      <c r="N17" s="24" t="s">
        <v>89</v>
      </c>
      <c r="O17" s="24">
        <v>0</v>
      </c>
      <c r="P17" s="23">
        <v>100</v>
      </c>
      <c r="Q17" s="251"/>
    </row>
    <row r="18" spans="1:17" ht="30" customHeight="1" x14ac:dyDescent="0.2">
      <c r="A18" s="24"/>
      <c r="B18" s="25" t="s">
        <v>89</v>
      </c>
      <c r="C18" s="25" t="s">
        <v>89</v>
      </c>
      <c r="F18" s="23">
        <f>P18</f>
        <v>100</v>
      </c>
      <c r="G18" s="45"/>
      <c r="H18" s="45"/>
      <c r="M18" s="46">
        <f>SUM(M15:M17)</f>
        <v>0</v>
      </c>
      <c r="N18" s="46">
        <f>SUM(N15:N17)</f>
        <v>0</v>
      </c>
      <c r="O18" s="46">
        <f>SUM(O15:O17)</f>
        <v>0</v>
      </c>
      <c r="P18" s="23">
        <f>AVERAGE(P15:P17)</f>
        <v>100</v>
      </c>
      <c r="Q18" s="251"/>
    </row>
    <row r="19" spans="1:17" ht="30" customHeight="1" x14ac:dyDescent="0.2">
      <c r="A19" s="24"/>
    </row>
    <row r="20" spans="1:17" ht="30" customHeight="1" x14ac:dyDescent="0.2">
      <c r="A20" s="24"/>
      <c r="B20" s="36" t="s">
        <v>92</v>
      </c>
    </row>
    <row r="21" spans="1:17" ht="30" customHeight="1" x14ac:dyDescent="0.2">
      <c r="A21" s="63" t="s">
        <v>24</v>
      </c>
      <c r="B21" s="62" t="s">
        <v>102</v>
      </c>
      <c r="C21" s="31" t="s">
        <v>307</v>
      </c>
      <c r="D21" s="31" t="s">
        <v>68</v>
      </c>
      <c r="E21" s="31" t="s">
        <v>51</v>
      </c>
      <c r="F21" s="31" t="s">
        <v>0</v>
      </c>
      <c r="G21" s="31" t="s">
        <v>106</v>
      </c>
      <c r="H21" s="31" t="s">
        <v>103</v>
      </c>
      <c r="I21" s="31" t="s">
        <v>105</v>
      </c>
      <c r="J21" s="31" t="s">
        <v>116</v>
      </c>
      <c r="K21" s="31" t="s">
        <v>117</v>
      </c>
      <c r="L21" s="31" t="s">
        <v>150</v>
      </c>
      <c r="M21" s="37" t="s">
        <v>114</v>
      </c>
      <c r="N21" s="31" t="s">
        <v>104</v>
      </c>
      <c r="O21" s="31" t="s">
        <v>115</v>
      </c>
      <c r="P21" s="31" t="s">
        <v>118</v>
      </c>
      <c r="Q21" s="31" t="s">
        <v>107</v>
      </c>
    </row>
    <row r="22" spans="1:17" ht="45" customHeight="1" x14ac:dyDescent="0.2">
      <c r="A22" s="24" t="s">
        <v>140</v>
      </c>
      <c r="B22" s="49" t="s">
        <v>273</v>
      </c>
      <c r="C22" s="165" t="s">
        <v>313</v>
      </c>
      <c r="D22" s="165" t="s">
        <v>305</v>
      </c>
      <c r="E22" s="165" t="s">
        <v>380</v>
      </c>
      <c r="F22" s="28" t="s">
        <v>1</v>
      </c>
      <c r="G22" s="166">
        <v>44866</v>
      </c>
      <c r="H22" s="166">
        <v>45473</v>
      </c>
      <c r="I22" s="24"/>
      <c r="J22" s="24"/>
      <c r="K22" s="24"/>
      <c r="L22" s="24"/>
      <c r="M22" s="24" t="s">
        <v>89</v>
      </c>
      <c r="N22" s="24" t="s">
        <v>89</v>
      </c>
      <c r="O22" s="24">
        <v>0</v>
      </c>
      <c r="P22" s="23">
        <v>50</v>
      </c>
      <c r="Q22" s="251" t="s">
        <v>526</v>
      </c>
    </row>
    <row r="23" spans="1:17" ht="45" customHeight="1" x14ac:dyDescent="0.2">
      <c r="A23" s="24" t="s">
        <v>141</v>
      </c>
      <c r="B23" s="49" t="s">
        <v>272</v>
      </c>
      <c r="C23" s="165" t="s">
        <v>313</v>
      </c>
      <c r="D23" s="165" t="s">
        <v>305</v>
      </c>
      <c r="E23" s="165" t="s">
        <v>380</v>
      </c>
      <c r="F23" s="28" t="s">
        <v>1</v>
      </c>
      <c r="G23" s="166">
        <v>44562</v>
      </c>
      <c r="H23" s="166">
        <v>46752</v>
      </c>
      <c r="I23" s="24" t="s">
        <v>89</v>
      </c>
      <c r="J23" s="24"/>
      <c r="K23" s="24"/>
      <c r="L23" s="24"/>
      <c r="M23" s="24" t="s">
        <v>89</v>
      </c>
      <c r="N23" s="24" t="s">
        <v>89</v>
      </c>
      <c r="O23" s="24">
        <v>0</v>
      </c>
      <c r="P23" s="23">
        <v>33</v>
      </c>
      <c r="Q23" s="251"/>
    </row>
    <row r="24" spans="1:17" ht="30" customHeight="1" x14ac:dyDescent="0.2">
      <c r="A24" s="24"/>
      <c r="B24" s="25" t="s">
        <v>89</v>
      </c>
      <c r="C24" s="25" t="s">
        <v>89</v>
      </c>
      <c r="F24" s="23">
        <f>P24</f>
        <v>41.5</v>
      </c>
      <c r="G24" s="45"/>
      <c r="H24" s="45"/>
      <c r="M24" s="46">
        <f>SUM(M22:M23)</f>
        <v>0</v>
      </c>
      <c r="N24" s="46">
        <f>SUM(N22:N23)</f>
        <v>0</v>
      </c>
      <c r="O24" s="46">
        <f>SUM(O22:O23)</f>
        <v>0</v>
      </c>
      <c r="P24" s="23">
        <f>AVERAGE(P22:P23)</f>
        <v>41.5</v>
      </c>
      <c r="Q24" s="251"/>
    </row>
    <row r="25" spans="1:17" ht="30" customHeight="1" x14ac:dyDescent="0.2">
      <c r="A25" s="24"/>
    </row>
    <row r="26" spans="1:17" ht="30" customHeight="1" x14ac:dyDescent="0.2">
      <c r="A26" s="24"/>
      <c r="B26" s="36" t="s">
        <v>93</v>
      </c>
    </row>
    <row r="27" spans="1:17" ht="30" customHeight="1" x14ac:dyDescent="0.2">
      <c r="A27" s="63" t="s">
        <v>24</v>
      </c>
      <c r="B27" s="62" t="s">
        <v>102</v>
      </c>
      <c r="C27" s="31" t="s">
        <v>307</v>
      </c>
      <c r="D27" s="31" t="s">
        <v>68</v>
      </c>
      <c r="E27" s="31" t="s">
        <v>51</v>
      </c>
      <c r="F27" s="31" t="s">
        <v>0</v>
      </c>
      <c r="G27" s="31" t="s">
        <v>106</v>
      </c>
      <c r="H27" s="31" t="s">
        <v>103</v>
      </c>
      <c r="I27" s="31" t="s">
        <v>105</v>
      </c>
      <c r="J27" s="31" t="s">
        <v>116</v>
      </c>
      <c r="K27" s="31" t="s">
        <v>117</v>
      </c>
      <c r="L27" s="31" t="s">
        <v>150</v>
      </c>
      <c r="M27" s="37" t="s">
        <v>114</v>
      </c>
      <c r="N27" s="31" t="s">
        <v>104</v>
      </c>
      <c r="O27" s="31" t="s">
        <v>115</v>
      </c>
      <c r="P27" s="31" t="s">
        <v>118</v>
      </c>
      <c r="Q27" s="31" t="s">
        <v>107</v>
      </c>
    </row>
    <row r="28" spans="1:17" ht="45" customHeight="1" x14ac:dyDescent="0.2">
      <c r="A28" s="24" t="s">
        <v>142</v>
      </c>
      <c r="B28" s="49" t="s">
        <v>94</v>
      </c>
      <c r="C28" s="165" t="s">
        <v>314</v>
      </c>
      <c r="D28" s="165" t="s">
        <v>315</v>
      </c>
      <c r="E28" s="165"/>
      <c r="F28" s="28" t="s">
        <v>1</v>
      </c>
      <c r="G28" s="166">
        <v>44927</v>
      </c>
      <c r="H28" s="166">
        <v>47118</v>
      </c>
      <c r="I28" s="24"/>
      <c r="J28" s="24"/>
      <c r="K28" s="24"/>
      <c r="L28" s="24"/>
      <c r="M28" s="24" t="s">
        <v>89</v>
      </c>
      <c r="N28" s="24" t="s">
        <v>89</v>
      </c>
      <c r="O28" s="24">
        <v>0</v>
      </c>
      <c r="P28" s="23">
        <v>75</v>
      </c>
      <c r="Q28" s="60" t="s">
        <v>527</v>
      </c>
    </row>
    <row r="29" spans="1:17" ht="30" customHeight="1" x14ac:dyDescent="0.2">
      <c r="A29" s="24"/>
      <c r="B29" s="25" t="s">
        <v>89</v>
      </c>
      <c r="C29" s="25" t="s">
        <v>89</v>
      </c>
      <c r="F29" s="23">
        <f>P29</f>
        <v>75</v>
      </c>
      <c r="G29" s="45"/>
      <c r="H29" s="45"/>
      <c r="M29" s="46">
        <f>SUM(M28:M28)</f>
        <v>0</v>
      </c>
      <c r="N29" s="46">
        <f>SUM(N28:N28)</f>
        <v>0</v>
      </c>
      <c r="O29" s="46">
        <f>SUM(O28:O28)</f>
        <v>0</v>
      </c>
      <c r="P29" s="23">
        <f>AVERAGE(P28)</f>
        <v>75</v>
      </c>
      <c r="Q29" s="58"/>
    </row>
    <row r="30" spans="1:17" ht="30" customHeight="1" x14ac:dyDescent="0.2">
      <c r="A30" s="24"/>
    </row>
    <row r="31" spans="1:17" ht="30" customHeight="1" x14ac:dyDescent="0.2">
      <c r="A31" s="24"/>
      <c r="B31" s="36" t="s">
        <v>95</v>
      </c>
    </row>
    <row r="32" spans="1:17" ht="30" customHeight="1" x14ac:dyDescent="0.2">
      <c r="A32" s="63" t="s">
        <v>24</v>
      </c>
      <c r="B32" s="62" t="s">
        <v>102</v>
      </c>
      <c r="C32" s="31" t="s">
        <v>307</v>
      </c>
      <c r="D32" s="31" t="s">
        <v>68</v>
      </c>
      <c r="E32" s="31" t="s">
        <v>51</v>
      </c>
      <c r="F32" s="31" t="s">
        <v>0</v>
      </c>
      <c r="G32" s="31" t="s">
        <v>106</v>
      </c>
      <c r="H32" s="31" t="s">
        <v>103</v>
      </c>
      <c r="I32" s="31" t="s">
        <v>105</v>
      </c>
      <c r="J32" s="31" t="s">
        <v>116</v>
      </c>
      <c r="K32" s="31" t="s">
        <v>117</v>
      </c>
      <c r="L32" s="31" t="s">
        <v>150</v>
      </c>
      <c r="M32" s="37" t="s">
        <v>114</v>
      </c>
      <c r="N32" s="31" t="s">
        <v>104</v>
      </c>
      <c r="O32" s="31" t="s">
        <v>115</v>
      </c>
      <c r="P32" s="31" t="s">
        <v>118</v>
      </c>
      <c r="Q32" s="31" t="s">
        <v>107</v>
      </c>
    </row>
    <row r="33" spans="1:23" ht="45" customHeight="1" x14ac:dyDescent="0.2">
      <c r="A33" s="24" t="s">
        <v>143</v>
      </c>
      <c r="B33" s="49" t="s">
        <v>37</v>
      </c>
      <c r="C33" s="165" t="s">
        <v>316</v>
      </c>
      <c r="D33" s="165" t="s">
        <v>317</v>
      </c>
      <c r="E33" s="165" t="s">
        <v>381</v>
      </c>
      <c r="F33" s="28" t="s">
        <v>60</v>
      </c>
      <c r="G33" s="166"/>
      <c r="H33" s="166"/>
      <c r="I33" s="24"/>
      <c r="J33" s="24"/>
      <c r="K33" s="24"/>
      <c r="L33" s="24"/>
      <c r="M33" s="24" t="s">
        <v>89</v>
      </c>
      <c r="N33" s="24" t="s">
        <v>89</v>
      </c>
      <c r="O33" s="24">
        <v>0</v>
      </c>
      <c r="P33" s="23">
        <v>0</v>
      </c>
      <c r="Q33" s="251" t="s">
        <v>528</v>
      </c>
    </row>
    <row r="34" spans="1:23" ht="45" customHeight="1" x14ac:dyDescent="0.2">
      <c r="A34" s="24" t="s">
        <v>144</v>
      </c>
      <c r="B34" s="49" t="s">
        <v>38</v>
      </c>
      <c r="C34" s="165" t="s">
        <v>316</v>
      </c>
      <c r="D34" s="165" t="s">
        <v>317</v>
      </c>
      <c r="E34" s="165" t="s">
        <v>381</v>
      </c>
      <c r="F34" s="28" t="s">
        <v>60</v>
      </c>
      <c r="G34" s="166"/>
      <c r="H34" s="166"/>
      <c r="I34" s="24" t="s">
        <v>89</v>
      </c>
      <c r="J34" s="24"/>
      <c r="K34" s="24"/>
      <c r="L34" s="24"/>
      <c r="M34" s="24" t="s">
        <v>89</v>
      </c>
      <c r="N34" s="24" t="s">
        <v>89</v>
      </c>
      <c r="O34" s="24">
        <v>0</v>
      </c>
      <c r="P34" s="23">
        <v>0</v>
      </c>
      <c r="Q34" s="251"/>
    </row>
    <row r="35" spans="1:23" ht="45" customHeight="1" x14ac:dyDescent="0.2">
      <c r="A35" s="24" t="s">
        <v>145</v>
      </c>
      <c r="B35" s="49" t="s">
        <v>40</v>
      </c>
      <c r="C35" s="165" t="s">
        <v>316</v>
      </c>
      <c r="D35" s="165" t="s">
        <v>317</v>
      </c>
      <c r="E35" s="165" t="s">
        <v>382</v>
      </c>
      <c r="F35" s="28" t="s">
        <v>3</v>
      </c>
      <c r="G35" s="166">
        <v>45231</v>
      </c>
      <c r="H35" s="166">
        <v>45291</v>
      </c>
      <c r="I35" s="24" t="s">
        <v>89</v>
      </c>
      <c r="J35" s="24"/>
      <c r="K35" s="24"/>
      <c r="L35" s="24"/>
      <c r="M35" s="24" t="s">
        <v>89</v>
      </c>
      <c r="N35" s="24" t="s">
        <v>89</v>
      </c>
      <c r="O35" s="24">
        <v>0</v>
      </c>
      <c r="P35" s="23">
        <v>100</v>
      </c>
      <c r="Q35" s="251"/>
    </row>
    <row r="36" spans="1:23" ht="45" customHeight="1" x14ac:dyDescent="0.2">
      <c r="A36" s="24" t="s">
        <v>146</v>
      </c>
      <c r="B36" s="49" t="s">
        <v>108</v>
      </c>
      <c r="C36" s="165" t="s">
        <v>316</v>
      </c>
      <c r="D36" s="165" t="s">
        <v>317</v>
      </c>
      <c r="E36" s="165" t="s">
        <v>382</v>
      </c>
      <c r="F36" s="28" t="s">
        <v>61</v>
      </c>
      <c r="G36" s="166">
        <v>45292</v>
      </c>
      <c r="H36" s="166">
        <v>45535</v>
      </c>
      <c r="I36" s="24" t="s">
        <v>89</v>
      </c>
      <c r="J36" s="24"/>
      <c r="K36" s="24"/>
      <c r="L36" s="24"/>
      <c r="M36" s="24" t="s">
        <v>89</v>
      </c>
      <c r="N36" s="24" t="s">
        <v>89</v>
      </c>
      <c r="O36" s="24">
        <v>0</v>
      </c>
      <c r="P36" s="23">
        <v>40</v>
      </c>
      <c r="Q36" s="251"/>
    </row>
    <row r="37" spans="1:23" ht="30" customHeight="1" x14ac:dyDescent="0.2">
      <c r="A37" s="24"/>
      <c r="B37" s="25" t="s">
        <v>89</v>
      </c>
      <c r="C37" s="25" t="s">
        <v>89</v>
      </c>
      <c r="F37" s="23">
        <f>P37</f>
        <v>35</v>
      </c>
      <c r="G37" s="45"/>
      <c r="H37" s="45"/>
      <c r="M37" s="46">
        <f>SUM(M33:M36)</f>
        <v>0</v>
      </c>
      <c r="N37" s="46">
        <f>SUM(N33:N36)</f>
        <v>0</v>
      </c>
      <c r="O37" s="46">
        <f>SUM(O33:O36)</f>
        <v>0</v>
      </c>
      <c r="P37" s="23">
        <f>AVERAGE(P33:P36)</f>
        <v>35</v>
      </c>
      <c r="Q37" s="251"/>
    </row>
    <row r="38" spans="1:23" ht="30" customHeight="1" x14ac:dyDescent="0.2">
      <c r="A38" s="24"/>
    </row>
    <row r="39" spans="1:23" ht="30" customHeight="1" x14ac:dyDescent="0.2">
      <c r="A39" s="24"/>
      <c r="B39" s="36" t="s">
        <v>96</v>
      </c>
    </row>
    <row r="40" spans="1:23" ht="30" customHeight="1" x14ac:dyDescent="0.2">
      <c r="A40" s="63" t="s">
        <v>24</v>
      </c>
      <c r="B40" s="62" t="s">
        <v>102</v>
      </c>
      <c r="C40" s="31" t="s">
        <v>307</v>
      </c>
      <c r="D40" s="31" t="s">
        <v>68</v>
      </c>
      <c r="E40" s="31" t="s">
        <v>51</v>
      </c>
      <c r="F40" s="31" t="s">
        <v>0</v>
      </c>
      <c r="G40" s="31" t="s">
        <v>106</v>
      </c>
      <c r="H40" s="31" t="s">
        <v>103</v>
      </c>
      <c r="I40" s="31" t="s">
        <v>105</v>
      </c>
      <c r="J40" s="31" t="s">
        <v>116</v>
      </c>
      <c r="K40" s="31" t="s">
        <v>117</v>
      </c>
      <c r="L40" s="31" t="s">
        <v>150</v>
      </c>
      <c r="M40" s="37" t="s">
        <v>114</v>
      </c>
      <c r="N40" s="31" t="s">
        <v>104</v>
      </c>
      <c r="O40" s="31" t="s">
        <v>115</v>
      </c>
      <c r="P40" s="31" t="s">
        <v>118</v>
      </c>
      <c r="Q40" s="31" t="s">
        <v>107</v>
      </c>
    </row>
    <row r="41" spans="1:23" ht="45" customHeight="1" x14ac:dyDescent="0.2">
      <c r="A41" s="24" t="s">
        <v>147</v>
      </c>
      <c r="B41" s="49" t="s">
        <v>41</v>
      </c>
      <c r="C41" s="165" t="s">
        <v>319</v>
      </c>
      <c r="D41" s="165" t="s">
        <v>318</v>
      </c>
      <c r="E41" s="165" t="s">
        <v>383</v>
      </c>
      <c r="F41" s="28" t="s">
        <v>3</v>
      </c>
      <c r="G41" s="166">
        <v>44927</v>
      </c>
      <c r="H41" s="166">
        <v>45291</v>
      </c>
      <c r="I41" s="42" t="s">
        <v>452</v>
      </c>
      <c r="J41" s="24"/>
      <c r="K41" s="24"/>
      <c r="L41" s="24"/>
      <c r="M41" s="24" t="s">
        <v>89</v>
      </c>
      <c r="N41" s="24" t="s">
        <v>89</v>
      </c>
      <c r="O41" s="24">
        <v>0</v>
      </c>
      <c r="P41" s="23">
        <v>100</v>
      </c>
      <c r="Q41" s="251" t="s">
        <v>450</v>
      </c>
    </row>
    <row r="42" spans="1:23" ht="45" customHeight="1" x14ac:dyDescent="0.2">
      <c r="A42" s="24" t="s">
        <v>148</v>
      </c>
      <c r="B42" s="49" t="s">
        <v>42</v>
      </c>
      <c r="C42" s="165" t="s">
        <v>319</v>
      </c>
      <c r="D42" s="165" t="s">
        <v>318</v>
      </c>
      <c r="E42" s="165" t="s">
        <v>383</v>
      </c>
      <c r="F42" s="28" t="s">
        <v>64</v>
      </c>
      <c r="G42" s="166">
        <v>45292</v>
      </c>
      <c r="H42" s="166">
        <v>45412</v>
      </c>
      <c r="I42" s="42" t="s">
        <v>453</v>
      </c>
      <c r="J42" s="24"/>
      <c r="K42" s="24"/>
      <c r="L42" s="24"/>
      <c r="M42" s="24" t="s">
        <v>89</v>
      </c>
      <c r="N42" s="24" t="s">
        <v>89</v>
      </c>
      <c r="O42" s="24">
        <v>0</v>
      </c>
      <c r="P42" s="23">
        <v>50</v>
      </c>
      <c r="Q42" s="251"/>
    </row>
    <row r="43" spans="1:23" ht="45" customHeight="1" x14ac:dyDescent="0.2">
      <c r="A43" s="24" t="s">
        <v>149</v>
      </c>
      <c r="B43" s="49" t="s">
        <v>43</v>
      </c>
      <c r="C43" s="165" t="s">
        <v>319</v>
      </c>
      <c r="D43" s="165" t="s">
        <v>318</v>
      </c>
      <c r="E43" s="165" t="s">
        <v>383</v>
      </c>
      <c r="F43" s="28" t="s">
        <v>61</v>
      </c>
      <c r="G43" s="166">
        <v>45627</v>
      </c>
      <c r="H43" s="166"/>
      <c r="I43" s="42" t="s">
        <v>454</v>
      </c>
      <c r="J43" s="24"/>
      <c r="K43" s="24"/>
      <c r="L43" s="24"/>
      <c r="M43" s="24" t="s">
        <v>89</v>
      </c>
      <c r="N43" s="24" t="s">
        <v>89</v>
      </c>
      <c r="O43" s="24">
        <v>0</v>
      </c>
      <c r="P43" s="23">
        <v>25</v>
      </c>
      <c r="Q43" s="251"/>
    </row>
    <row r="44" spans="1:23" ht="30" customHeight="1" x14ac:dyDescent="0.2">
      <c r="F44" s="23">
        <f>P44</f>
        <v>58.333333333333336</v>
      </c>
      <c r="M44" s="13">
        <f>SUM(M41:M43)</f>
        <v>0</v>
      </c>
      <c r="N44" s="13">
        <f>SUM(N41:N43)</f>
        <v>0</v>
      </c>
      <c r="O44" s="13">
        <f>SUM(O41:O43)</f>
        <v>0</v>
      </c>
      <c r="P44" s="23">
        <f>AVERAGE(P41:P43)</f>
        <v>58.333333333333336</v>
      </c>
      <c r="Q44" s="251"/>
      <c r="V44" s="260"/>
      <c r="W44" s="260"/>
    </row>
    <row r="45" spans="1:23" ht="15" x14ac:dyDescent="0.25">
      <c r="F45" s="258"/>
      <c r="G45" s="258"/>
      <c r="H45" s="258"/>
      <c r="I45" s="42"/>
      <c r="J45" s="42"/>
      <c r="K45" s="42"/>
      <c r="L45" s="42"/>
      <c r="V45" s="51"/>
    </row>
    <row r="46" spans="1:23" x14ac:dyDescent="0.2">
      <c r="F46" s="255"/>
      <c r="G46" s="255"/>
      <c r="H46" s="255"/>
      <c r="I46" s="52"/>
      <c r="J46" s="52"/>
      <c r="K46" s="52"/>
      <c r="L46" s="52"/>
    </row>
    <row r="49" spans="3:16" ht="15" x14ac:dyDescent="0.25">
      <c r="C49" s="53"/>
      <c r="D49" s="53"/>
      <c r="E49" s="53"/>
    </row>
    <row r="50" spans="3:16" x14ac:dyDescent="0.2">
      <c r="C50" s="256"/>
      <c r="D50" s="256"/>
      <c r="E50" s="256"/>
      <c r="F50" s="256"/>
      <c r="G50" s="256"/>
      <c r="H50" s="256"/>
      <c r="I50" s="256"/>
      <c r="J50" s="256"/>
      <c r="K50" s="256"/>
      <c r="L50" s="256"/>
      <c r="M50" s="256"/>
      <c r="N50" s="256"/>
      <c r="O50" s="256"/>
      <c r="P50" s="256"/>
    </row>
    <row r="52" spans="3:16" ht="15" x14ac:dyDescent="0.25">
      <c r="C52" s="252"/>
      <c r="D52" s="252"/>
      <c r="E52" s="252"/>
      <c r="F52" s="252"/>
      <c r="G52" s="252"/>
    </row>
    <row r="58" spans="3:16" ht="15" x14ac:dyDescent="0.25">
      <c r="C58" s="54"/>
      <c r="D58" s="54"/>
      <c r="E58" s="54"/>
      <c r="F58" s="252"/>
      <c r="G58" s="252"/>
      <c r="I58" s="55"/>
      <c r="J58" s="55"/>
      <c r="K58" s="55"/>
      <c r="L58" s="55"/>
      <c r="M58" s="56"/>
      <c r="N58" s="56"/>
    </row>
    <row r="60" spans="3:16" ht="15" x14ac:dyDescent="0.25">
      <c r="C60" s="252"/>
      <c r="D60" s="252"/>
      <c r="E60" s="252"/>
      <c r="F60" s="252"/>
      <c r="G60" s="252"/>
    </row>
    <row r="68" spans="3:16" ht="15" x14ac:dyDescent="0.25">
      <c r="C68" s="252"/>
      <c r="D68" s="252"/>
      <c r="E68" s="252"/>
      <c r="F68" s="252"/>
      <c r="G68" s="252"/>
    </row>
    <row r="75" spans="3:16" ht="15" x14ac:dyDescent="0.25">
      <c r="C75" s="53"/>
      <c r="D75" s="53"/>
      <c r="E75" s="53"/>
    </row>
    <row r="76" spans="3:16" x14ac:dyDescent="0.2">
      <c r="C76" s="256"/>
      <c r="D76" s="256"/>
      <c r="E76" s="256"/>
      <c r="F76" s="256"/>
      <c r="G76" s="256"/>
      <c r="H76" s="256"/>
      <c r="I76" s="256"/>
      <c r="J76" s="256"/>
      <c r="K76" s="256"/>
      <c r="L76" s="256"/>
      <c r="M76" s="256"/>
      <c r="N76" s="256"/>
      <c r="O76" s="256"/>
      <c r="P76" s="256"/>
    </row>
    <row r="80" spans="3:16" ht="15" x14ac:dyDescent="0.25">
      <c r="C80" s="54"/>
      <c r="D80" s="54"/>
      <c r="E80" s="54"/>
      <c r="F80" s="252"/>
      <c r="G80" s="252"/>
    </row>
    <row r="82" spans="3:19" ht="15" x14ac:dyDescent="0.25">
      <c r="C82" s="252"/>
      <c r="D82" s="252"/>
      <c r="E82" s="252"/>
      <c r="F82" s="252"/>
      <c r="G82" s="252"/>
    </row>
    <row r="83" spans="3:19" ht="15" x14ac:dyDescent="0.25">
      <c r="M83" s="12"/>
      <c r="N83" s="253"/>
      <c r="O83" s="253"/>
      <c r="P83" s="253"/>
      <c r="Q83" s="253"/>
      <c r="R83" s="253"/>
      <c r="S83" s="57"/>
    </row>
    <row r="84" spans="3:19" x14ac:dyDescent="0.2">
      <c r="M84" s="24"/>
      <c r="N84" s="50"/>
      <c r="O84" s="50"/>
      <c r="P84" s="50"/>
      <c r="Q84" s="50"/>
      <c r="R84" s="50"/>
    </row>
    <row r="85" spans="3:19" x14ac:dyDescent="0.2">
      <c r="F85" s="255"/>
      <c r="G85" s="255"/>
      <c r="H85" s="255"/>
    </row>
    <row r="86" spans="3:19" x14ac:dyDescent="0.2">
      <c r="F86" s="255"/>
      <c r="G86" s="255"/>
      <c r="H86" s="255"/>
    </row>
    <row r="87" spans="3:19" x14ac:dyDescent="0.2">
      <c r="F87" s="259"/>
      <c r="G87" s="259"/>
      <c r="H87" s="259"/>
      <c r="I87" s="59"/>
      <c r="J87" s="59"/>
      <c r="K87" s="59"/>
      <c r="L87" s="59"/>
    </row>
    <row r="91" spans="3:19" ht="15" x14ac:dyDescent="0.25">
      <c r="C91" s="252"/>
      <c r="D91" s="252"/>
      <c r="E91" s="252"/>
      <c r="F91" s="252"/>
      <c r="G91" s="252"/>
    </row>
    <row r="97" spans="3:20" ht="15" x14ac:dyDescent="0.25">
      <c r="C97" s="53"/>
      <c r="D97" s="53"/>
      <c r="E97" s="53"/>
    </row>
    <row r="98" spans="3:20" ht="60.6" customHeight="1" x14ac:dyDescent="0.2">
      <c r="C98" s="256"/>
      <c r="D98" s="256"/>
      <c r="E98" s="256"/>
      <c r="F98" s="256"/>
      <c r="G98" s="256"/>
      <c r="H98" s="256"/>
      <c r="I98" s="256"/>
      <c r="J98" s="256"/>
      <c r="K98" s="256"/>
      <c r="L98" s="256"/>
      <c r="M98" s="256"/>
      <c r="N98" s="256"/>
      <c r="O98" s="256"/>
      <c r="P98" s="256"/>
    </row>
    <row r="102" spans="3:20" ht="15" x14ac:dyDescent="0.25">
      <c r="C102" s="54"/>
      <c r="D102" s="54"/>
      <c r="E102" s="54"/>
      <c r="F102" s="252"/>
      <c r="G102" s="252"/>
    </row>
    <row r="104" spans="3:20" ht="15" x14ac:dyDescent="0.25">
      <c r="C104" s="252"/>
      <c r="D104" s="252"/>
      <c r="E104" s="252"/>
      <c r="F104" s="252"/>
      <c r="G104" s="252"/>
    </row>
    <row r="105" spans="3:20" ht="15" x14ac:dyDescent="0.25">
      <c r="M105" s="253"/>
      <c r="N105" s="253"/>
      <c r="O105" s="253"/>
      <c r="P105" s="253"/>
      <c r="Q105" s="253"/>
      <c r="R105" s="253"/>
      <c r="S105" s="253"/>
      <c r="T105" s="253"/>
    </row>
    <row r="107" spans="3:20" x14ac:dyDescent="0.2">
      <c r="F107" s="258"/>
      <c r="G107" s="258"/>
      <c r="H107" s="258"/>
      <c r="I107" s="60"/>
      <c r="J107" s="60"/>
      <c r="K107" s="60"/>
      <c r="L107" s="60"/>
    </row>
    <row r="108" spans="3:20" x14ac:dyDescent="0.2">
      <c r="F108" s="255"/>
      <c r="G108" s="255"/>
      <c r="H108" s="255"/>
    </row>
    <row r="112" spans="3:20" ht="15" x14ac:dyDescent="0.25">
      <c r="C112" s="252"/>
      <c r="D112" s="252"/>
      <c r="E112" s="252"/>
      <c r="F112" s="252"/>
      <c r="G112" s="252"/>
    </row>
    <row r="118" spans="3:16" ht="15" x14ac:dyDescent="0.25">
      <c r="C118" s="53"/>
      <c r="D118" s="53"/>
      <c r="E118" s="53"/>
    </row>
    <row r="119" spans="3:16" ht="99" customHeight="1" x14ac:dyDescent="0.2">
      <c r="C119" s="251"/>
      <c r="D119" s="251"/>
      <c r="E119" s="251"/>
      <c r="F119" s="251"/>
      <c r="G119" s="251"/>
      <c r="H119" s="251"/>
      <c r="I119" s="251"/>
      <c r="J119" s="251"/>
      <c r="K119" s="251"/>
      <c r="L119" s="251"/>
      <c r="M119" s="251"/>
      <c r="N119" s="251"/>
      <c r="O119" s="251"/>
      <c r="P119" s="251"/>
    </row>
    <row r="123" spans="3:16" ht="15" x14ac:dyDescent="0.25">
      <c r="C123" s="54"/>
      <c r="D123" s="54"/>
      <c r="E123" s="54"/>
      <c r="F123" s="252"/>
      <c r="G123" s="252"/>
    </row>
    <row r="125" spans="3:16" ht="15" x14ac:dyDescent="0.25">
      <c r="C125" s="252"/>
      <c r="D125" s="252"/>
      <c r="E125" s="252"/>
      <c r="F125" s="252"/>
      <c r="G125" s="252"/>
    </row>
    <row r="133" spans="3:25" ht="15" x14ac:dyDescent="0.25">
      <c r="C133" s="54"/>
      <c r="D133" s="54"/>
      <c r="E133" s="54"/>
      <c r="F133" s="252"/>
      <c r="G133" s="252"/>
    </row>
    <row r="135" spans="3:25" ht="15" x14ac:dyDescent="0.25">
      <c r="C135" s="252"/>
      <c r="D135" s="252"/>
      <c r="E135" s="252"/>
      <c r="F135" s="252"/>
      <c r="G135" s="252"/>
    </row>
    <row r="136" spans="3:25" ht="15" x14ac:dyDescent="0.25">
      <c r="M136" s="253"/>
      <c r="N136" s="253"/>
      <c r="O136" s="253"/>
      <c r="P136" s="253"/>
      <c r="Q136" s="253"/>
      <c r="R136" s="253"/>
      <c r="S136" s="253"/>
      <c r="T136" s="253"/>
      <c r="U136" s="253"/>
      <c r="V136" s="253"/>
      <c r="W136" s="253"/>
      <c r="X136" s="253"/>
      <c r="Y136" s="253"/>
    </row>
    <row r="138" spans="3:25" x14ac:dyDescent="0.2">
      <c r="F138" s="255"/>
      <c r="G138" s="255"/>
      <c r="H138" s="255"/>
    </row>
    <row r="139" spans="3:25" ht="14.45" customHeight="1" x14ac:dyDescent="0.2">
      <c r="F139" s="255"/>
      <c r="G139" s="255"/>
      <c r="H139" s="255"/>
    </row>
    <row r="140" spans="3:25" ht="27" customHeight="1" x14ac:dyDescent="0.2">
      <c r="F140" s="257"/>
      <c r="G140" s="257"/>
      <c r="H140" s="257"/>
    </row>
    <row r="141" spans="3:25" ht="33" customHeight="1" x14ac:dyDescent="0.2">
      <c r="F141" s="256"/>
      <c r="G141" s="256"/>
      <c r="H141" s="256"/>
      <c r="I141" s="61"/>
      <c r="J141" s="61"/>
      <c r="K141" s="61"/>
      <c r="L141" s="61"/>
    </row>
    <row r="145" spans="3:18" ht="15" x14ac:dyDescent="0.25">
      <c r="C145" s="252"/>
      <c r="D145" s="252"/>
      <c r="E145" s="252"/>
      <c r="F145" s="252"/>
      <c r="G145" s="252"/>
    </row>
    <row r="151" spans="3:18" ht="15" x14ac:dyDescent="0.25">
      <c r="C151" s="53"/>
      <c r="D151" s="53"/>
      <c r="E151" s="53"/>
    </row>
    <row r="152" spans="3:18" ht="36" customHeight="1" x14ac:dyDescent="0.2">
      <c r="C152" s="251"/>
      <c r="D152" s="251"/>
      <c r="E152" s="251"/>
      <c r="F152" s="251"/>
      <c r="G152" s="251"/>
      <c r="H152" s="251"/>
      <c r="I152" s="251"/>
      <c r="J152" s="251"/>
      <c r="K152" s="251"/>
      <c r="L152" s="251"/>
      <c r="M152" s="251"/>
      <c r="N152" s="251"/>
      <c r="O152" s="251"/>
      <c r="P152" s="251"/>
    </row>
    <row r="156" spans="3:18" ht="15" x14ac:dyDescent="0.25">
      <c r="C156" s="54"/>
      <c r="D156" s="54"/>
      <c r="E156" s="54"/>
      <c r="F156" s="252"/>
      <c r="G156" s="252"/>
    </row>
    <row r="158" spans="3:18" ht="15" x14ac:dyDescent="0.25">
      <c r="C158" s="252"/>
      <c r="D158" s="252"/>
      <c r="E158" s="252"/>
      <c r="F158" s="252"/>
      <c r="G158" s="252"/>
    </row>
    <row r="159" spans="3:18" ht="15" x14ac:dyDescent="0.25">
      <c r="M159" s="253"/>
      <c r="N159" s="253"/>
      <c r="O159" s="253"/>
      <c r="P159" s="254"/>
      <c r="Q159" s="254"/>
      <c r="R159" s="254"/>
    </row>
    <row r="161" spans="3:16" ht="33" customHeight="1" x14ac:dyDescent="0.2">
      <c r="F161" s="251"/>
      <c r="G161" s="251"/>
      <c r="H161" s="251"/>
      <c r="I161" s="59"/>
      <c r="J161" s="59"/>
      <c r="K161" s="59"/>
      <c r="L161" s="59"/>
    </row>
    <row r="162" spans="3:16" x14ac:dyDescent="0.2">
      <c r="F162" s="58"/>
      <c r="G162" s="58"/>
      <c r="H162" s="58"/>
      <c r="I162" s="59"/>
      <c r="J162" s="59"/>
      <c r="K162" s="59"/>
      <c r="L162" s="59"/>
    </row>
    <row r="163" spans="3:16" ht="33" customHeight="1" x14ac:dyDescent="0.2">
      <c r="F163" s="251"/>
      <c r="G163" s="251"/>
      <c r="H163" s="251"/>
      <c r="I163" s="59"/>
      <c r="J163" s="59"/>
      <c r="K163" s="59"/>
      <c r="L163" s="59"/>
    </row>
    <row r="167" spans="3:16" ht="15" x14ac:dyDescent="0.25">
      <c r="C167" s="252"/>
      <c r="D167" s="252"/>
      <c r="E167" s="252"/>
      <c r="F167" s="252"/>
      <c r="G167" s="252"/>
    </row>
    <row r="173" spans="3:16" ht="15" x14ac:dyDescent="0.25">
      <c r="C173" s="53"/>
      <c r="D173" s="53"/>
      <c r="E173" s="53"/>
    </row>
    <row r="174" spans="3:16" s="49" customFormat="1" ht="39" customHeight="1" x14ac:dyDescent="0.25">
      <c r="C174" s="251"/>
      <c r="D174" s="251"/>
      <c r="E174" s="251"/>
      <c r="F174" s="251"/>
      <c r="G174" s="251"/>
      <c r="H174" s="251"/>
      <c r="I174" s="251"/>
      <c r="J174" s="251"/>
      <c r="K174" s="251"/>
      <c r="L174" s="251"/>
      <c r="M174" s="251"/>
      <c r="N174" s="251"/>
      <c r="O174" s="251"/>
      <c r="P174" s="251"/>
    </row>
  </sheetData>
  <dataConsolidate link="1"/>
  <mergeCells count="54">
    <mergeCell ref="V44:W44"/>
    <mergeCell ref="F45:H45"/>
    <mergeCell ref="C60:G60"/>
    <mergeCell ref="F46:H46"/>
    <mergeCell ref="C50:P50"/>
    <mergeCell ref="C52:G52"/>
    <mergeCell ref="F58:G58"/>
    <mergeCell ref="C119:P119"/>
    <mergeCell ref="F123:G123"/>
    <mergeCell ref="C68:G68"/>
    <mergeCell ref="C76:P76"/>
    <mergeCell ref="F80:G80"/>
    <mergeCell ref="C82:G82"/>
    <mergeCell ref="C91:G91"/>
    <mergeCell ref="F85:H85"/>
    <mergeCell ref="F86:H86"/>
    <mergeCell ref="F87:H87"/>
    <mergeCell ref="N83:R83"/>
    <mergeCell ref="F108:H108"/>
    <mergeCell ref="S105:T105"/>
    <mergeCell ref="C112:G112"/>
    <mergeCell ref="C98:P98"/>
    <mergeCell ref="F102:G102"/>
    <mergeCell ref="C104:G104"/>
    <mergeCell ref="F107:H107"/>
    <mergeCell ref="M105:N105"/>
    <mergeCell ref="O105:R105"/>
    <mergeCell ref="M136:N136"/>
    <mergeCell ref="O136:R136"/>
    <mergeCell ref="S136:U136"/>
    <mergeCell ref="V136:Y136"/>
    <mergeCell ref="F141:H141"/>
    <mergeCell ref="F140:H140"/>
    <mergeCell ref="F139:H139"/>
    <mergeCell ref="C125:G125"/>
    <mergeCell ref="F133:G133"/>
    <mergeCell ref="C135:G135"/>
    <mergeCell ref="F138:H138"/>
    <mergeCell ref="F163:H163"/>
    <mergeCell ref="C167:G167"/>
    <mergeCell ref="C174:P174"/>
    <mergeCell ref="C145:G145"/>
    <mergeCell ref="C152:P152"/>
    <mergeCell ref="F156:G156"/>
    <mergeCell ref="C158:G158"/>
    <mergeCell ref="F161:H161"/>
    <mergeCell ref="M159:O159"/>
    <mergeCell ref="P159:R159"/>
    <mergeCell ref="Q15:Q18"/>
    <mergeCell ref="Q4:Q6"/>
    <mergeCell ref="Q10:Q11"/>
    <mergeCell ref="Q41:Q44"/>
    <mergeCell ref="Q33:Q37"/>
    <mergeCell ref="Q22:Q24"/>
  </mergeCells>
  <conditionalFormatting sqref="F4:F5 F10 F15:F17 F22:F23 F28 F33:F36 F41:F43">
    <cfRule type="expression" dxfId="29" priority="131">
      <formula>$F4=#REF!</formula>
    </cfRule>
  </conditionalFormatting>
  <conditionalFormatting sqref="F6">
    <cfRule type="iconSet" priority="14">
      <iconSet showValue="0">
        <cfvo type="percent" val="0"/>
        <cfvo type="num" val="33"/>
        <cfvo type="num" val="70"/>
      </iconSet>
    </cfRule>
  </conditionalFormatting>
  <conditionalFormatting sqref="F11">
    <cfRule type="iconSet" priority="7">
      <iconSet showValue="0">
        <cfvo type="percent" val="0"/>
        <cfvo type="num" val="33"/>
        <cfvo type="num" val="70"/>
      </iconSet>
    </cfRule>
  </conditionalFormatting>
  <conditionalFormatting sqref="F18">
    <cfRule type="iconSet" priority="6">
      <iconSet showValue="0">
        <cfvo type="percent" val="0"/>
        <cfvo type="num" val="33"/>
        <cfvo type="num" val="70"/>
      </iconSet>
    </cfRule>
  </conditionalFormatting>
  <conditionalFormatting sqref="F24">
    <cfRule type="iconSet" priority="5">
      <iconSet showValue="0">
        <cfvo type="percent" val="0"/>
        <cfvo type="num" val="33"/>
        <cfvo type="num" val="70"/>
      </iconSet>
    </cfRule>
  </conditionalFormatting>
  <conditionalFormatting sqref="F29">
    <cfRule type="iconSet" priority="4">
      <iconSet showValue="0">
        <cfvo type="percent" val="0"/>
        <cfvo type="num" val="33"/>
        <cfvo type="num" val="70"/>
      </iconSet>
    </cfRule>
  </conditionalFormatting>
  <conditionalFormatting sqref="F37">
    <cfRule type="iconSet" priority="3">
      <iconSet showValue="0">
        <cfvo type="percent" val="0"/>
        <cfvo type="num" val="33"/>
        <cfvo type="num" val="70"/>
      </iconSet>
    </cfRule>
  </conditionalFormatting>
  <conditionalFormatting sqref="F44">
    <cfRule type="iconSet" priority="2">
      <iconSet showValue="0">
        <cfvo type="percent" val="0"/>
        <cfvo type="num" val="33"/>
        <cfvo type="num" val="70"/>
      </iconSet>
    </cfRule>
  </conditionalFormatting>
  <conditionalFormatting sqref="P4:P6">
    <cfRule type="dataBar" priority="105">
      <dataBar>
        <cfvo type="num" val="0"/>
        <cfvo type="num" val="100"/>
        <color theme="9" tint="0.39997558519241921"/>
      </dataBar>
      <extLst>
        <ext xmlns:x14="http://schemas.microsoft.com/office/spreadsheetml/2009/9/main" uri="{B025F937-C7B1-47D3-B67F-A62EFF666E3E}">
          <x14:id>{75BE6668-1B15-463B-B422-94FF63C6D1AF}</x14:id>
        </ext>
      </extLst>
    </cfRule>
  </conditionalFormatting>
  <conditionalFormatting sqref="P10:P11">
    <cfRule type="dataBar" priority="13">
      <dataBar>
        <cfvo type="num" val="0"/>
        <cfvo type="num" val="100"/>
        <color theme="9" tint="0.39997558519241921"/>
      </dataBar>
      <extLst>
        <ext xmlns:x14="http://schemas.microsoft.com/office/spreadsheetml/2009/9/main" uri="{B025F937-C7B1-47D3-B67F-A62EFF666E3E}">
          <x14:id>{6E8BA771-3444-4FC3-968E-B6B3C14AE1DD}</x14:id>
        </ext>
      </extLst>
    </cfRule>
  </conditionalFormatting>
  <conditionalFormatting sqref="P15:P18">
    <cfRule type="dataBar" priority="12">
      <dataBar>
        <cfvo type="num" val="0"/>
        <cfvo type="num" val="100"/>
        <color theme="9" tint="0.39997558519241921"/>
      </dataBar>
      <extLst>
        <ext xmlns:x14="http://schemas.microsoft.com/office/spreadsheetml/2009/9/main" uri="{B025F937-C7B1-47D3-B67F-A62EFF666E3E}">
          <x14:id>{CB182076-A19B-4FBB-8AD5-038F8125E716}</x14:id>
        </ext>
      </extLst>
    </cfRule>
  </conditionalFormatting>
  <conditionalFormatting sqref="P22:P24">
    <cfRule type="dataBar" priority="11">
      <dataBar>
        <cfvo type="num" val="0"/>
        <cfvo type="num" val="100"/>
        <color theme="9" tint="0.39997558519241921"/>
      </dataBar>
      <extLst>
        <ext xmlns:x14="http://schemas.microsoft.com/office/spreadsheetml/2009/9/main" uri="{B025F937-C7B1-47D3-B67F-A62EFF666E3E}">
          <x14:id>{204D14F4-B30D-476E-BB21-979C1C405A0E}</x14:id>
        </ext>
      </extLst>
    </cfRule>
  </conditionalFormatting>
  <conditionalFormatting sqref="P28:P29">
    <cfRule type="dataBar" priority="10">
      <dataBar>
        <cfvo type="num" val="0"/>
        <cfvo type="num" val="100"/>
        <color theme="9" tint="0.39997558519241921"/>
      </dataBar>
      <extLst>
        <ext xmlns:x14="http://schemas.microsoft.com/office/spreadsheetml/2009/9/main" uri="{B025F937-C7B1-47D3-B67F-A62EFF666E3E}">
          <x14:id>{03F5F882-D934-452A-9473-C881D3C27140}</x14:id>
        </ext>
      </extLst>
    </cfRule>
  </conditionalFormatting>
  <conditionalFormatting sqref="P33:P37">
    <cfRule type="dataBar" priority="9">
      <dataBar>
        <cfvo type="num" val="0"/>
        <cfvo type="num" val="100"/>
        <color theme="9" tint="0.39997558519241921"/>
      </dataBar>
      <extLst>
        <ext xmlns:x14="http://schemas.microsoft.com/office/spreadsheetml/2009/9/main" uri="{B025F937-C7B1-47D3-B67F-A62EFF666E3E}">
          <x14:id>{50237466-3EA5-4429-BB8A-F5C52206C13E}</x14:id>
        </ext>
      </extLst>
    </cfRule>
  </conditionalFormatting>
  <conditionalFormatting sqref="P41:P43">
    <cfRule type="dataBar" priority="1">
      <dataBar>
        <cfvo type="num" val="0"/>
        <cfvo type="num" val="100"/>
        <color theme="9" tint="0.39997558519241921"/>
      </dataBar>
      <extLst>
        <ext xmlns:x14="http://schemas.microsoft.com/office/spreadsheetml/2009/9/main" uri="{B025F937-C7B1-47D3-B67F-A62EFF666E3E}">
          <x14:id>{63C5EA3C-5C7A-4329-B3FD-1F0E442543E2}</x14:id>
        </ext>
      </extLst>
    </cfRule>
  </conditionalFormatting>
  <conditionalFormatting sqref="P44">
    <cfRule type="dataBar" priority="15">
      <dataBar>
        <cfvo type="percent" val="0"/>
        <cfvo type="percent" val="100"/>
        <color theme="9" tint="0.39997558519241921"/>
      </dataBar>
      <extLst>
        <ext xmlns:x14="http://schemas.microsoft.com/office/spreadsheetml/2009/9/main" uri="{B025F937-C7B1-47D3-B67F-A62EFF666E3E}">
          <x14:id>{B31DED98-6845-4C7C-A52A-AE785F5266D7}</x14:id>
        </ext>
      </extLst>
    </cfRule>
  </conditionalFormatting>
  <dataValidations count="3">
    <dataValidation type="list" allowBlank="1" showInputMessage="1" showErrorMessage="1" sqref="F22:F23 F41:F43 F33:F36 F28 F10 F4:F5 F15:F17" xr:uid="{CB5E3825-017D-4708-B1EB-4F90E73238A7}">
      <formula1>$U$3:$U$7</formula1>
    </dataValidation>
    <dataValidation type="date" allowBlank="1" showInputMessage="1" showErrorMessage="1" sqref="G4" xr:uid="{6A7020FA-ABF2-41CA-82C6-39BF8DFD5970}">
      <formula1>43831</formula1>
      <formula2>47118</formula2>
    </dataValidation>
    <dataValidation type="date" allowBlank="1" showInputMessage="1" showErrorMessage="1" sqref="R3" xr:uid="{B36CCFD2-8172-4BD2-BE5E-41590CA55464}">
      <formula1>43831</formula1>
      <formula2>46752</formula2>
    </dataValidation>
  </dataValidations>
  <pageMargins left="0.7" right="0.7" top="0.75" bottom="0.75" header="0.3" footer="0.3"/>
  <pageSetup paperSize="9"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126" operator="containsText" id="{1A976C04-0B9C-47FC-96C4-5BAB53DA7047}">
            <xm:f>NOT(ISERROR(SEARCH($U$7,F4)))</xm:f>
            <xm:f>$U$7</xm:f>
            <x14:dxf>
              <fill>
                <patternFill>
                  <bgColor theme="9" tint="0.39994506668294322"/>
                </patternFill>
              </fill>
            </x14:dxf>
          </x14:cfRule>
          <x14:cfRule type="containsText" priority="127" operator="containsText" id="{A223CF86-C05A-44EA-AAFA-D11F86D1ABAC}">
            <xm:f>NOT(ISERROR(SEARCH($U$6,F4)))</xm:f>
            <xm:f>$U$6</xm:f>
            <x14:dxf>
              <fill>
                <patternFill>
                  <bgColor rgb="FFA9D08E"/>
                </patternFill>
              </fill>
            </x14:dxf>
          </x14:cfRule>
          <x14:cfRule type="containsText" priority="128" operator="containsText" id="{E84C3820-193C-4961-A6F3-546B03AB49B1}">
            <xm:f>NOT(ISERROR(SEARCH($U$5,F4)))</xm:f>
            <xm:f>$U$5</xm:f>
            <x14:dxf>
              <fill>
                <patternFill>
                  <bgColor rgb="FFCC66FF"/>
                </patternFill>
              </fill>
            </x14:dxf>
          </x14:cfRule>
          <x14:cfRule type="containsText" priority="129" operator="containsText" id="{10D6CD26-2808-483B-B5C2-33EB3B9CCFE6}">
            <xm:f>NOT(ISERROR(SEARCH($U$4,F4)))</xm:f>
            <xm:f>$U$4</xm:f>
            <x14:dxf>
              <fill>
                <patternFill>
                  <bgColor rgb="FFFFCCFF"/>
                </patternFill>
              </fill>
            </x14:dxf>
          </x14:cfRule>
          <x14:cfRule type="containsText" priority="130" operator="containsText" id="{39BD331F-8569-4E08-A4F3-BBB2C1C01F28}">
            <xm:f>NOT(ISERROR(SEARCH($U$3,F4)))</xm:f>
            <xm:f>$U$3</xm:f>
            <x14:dxf>
              <fill>
                <patternFill>
                  <bgColor rgb="FFDBDBDB"/>
                </patternFill>
              </fill>
            </x14:dxf>
          </x14:cfRule>
          <xm:sqref>F4:F5 F10 F15:F17 F22:F23 F28 F33:F36 F41:F43</xm:sqref>
        </x14:conditionalFormatting>
        <x14:conditionalFormatting xmlns:xm="http://schemas.microsoft.com/office/excel/2006/main">
          <x14:cfRule type="dataBar" id="{75BE6668-1B15-463B-B422-94FF63C6D1AF}">
            <x14:dataBar minLength="0" maxLength="100" gradient="0">
              <x14:cfvo type="num">
                <xm:f>0</xm:f>
              </x14:cfvo>
              <x14:cfvo type="num">
                <xm:f>100</xm:f>
              </x14:cfvo>
              <x14:negativeFillColor rgb="FFFF0000"/>
              <x14:axisColor rgb="FF000000"/>
            </x14:dataBar>
          </x14:cfRule>
          <xm:sqref>P4:P6</xm:sqref>
        </x14:conditionalFormatting>
        <x14:conditionalFormatting xmlns:xm="http://schemas.microsoft.com/office/excel/2006/main">
          <x14:cfRule type="dataBar" id="{6E8BA771-3444-4FC3-968E-B6B3C14AE1DD}">
            <x14:dataBar minLength="0" maxLength="100" gradient="0">
              <x14:cfvo type="num">
                <xm:f>0</xm:f>
              </x14:cfvo>
              <x14:cfvo type="num">
                <xm:f>100</xm:f>
              </x14:cfvo>
              <x14:negativeFillColor rgb="FFFF0000"/>
              <x14:axisColor rgb="FF000000"/>
            </x14:dataBar>
          </x14:cfRule>
          <xm:sqref>P10:P11</xm:sqref>
        </x14:conditionalFormatting>
        <x14:conditionalFormatting xmlns:xm="http://schemas.microsoft.com/office/excel/2006/main">
          <x14:cfRule type="dataBar" id="{CB182076-A19B-4FBB-8AD5-038F8125E716}">
            <x14:dataBar minLength="0" maxLength="100" gradient="0">
              <x14:cfvo type="num">
                <xm:f>0</xm:f>
              </x14:cfvo>
              <x14:cfvo type="num">
                <xm:f>100</xm:f>
              </x14:cfvo>
              <x14:negativeFillColor rgb="FFFF0000"/>
              <x14:axisColor rgb="FF000000"/>
            </x14:dataBar>
          </x14:cfRule>
          <xm:sqref>P15:P18</xm:sqref>
        </x14:conditionalFormatting>
        <x14:conditionalFormatting xmlns:xm="http://schemas.microsoft.com/office/excel/2006/main">
          <x14:cfRule type="dataBar" id="{204D14F4-B30D-476E-BB21-979C1C405A0E}">
            <x14:dataBar minLength="0" maxLength="100" gradient="0">
              <x14:cfvo type="num">
                <xm:f>0</xm:f>
              </x14:cfvo>
              <x14:cfvo type="num">
                <xm:f>100</xm:f>
              </x14:cfvo>
              <x14:negativeFillColor rgb="FFFF0000"/>
              <x14:axisColor rgb="FF000000"/>
            </x14:dataBar>
          </x14:cfRule>
          <xm:sqref>P22:P24</xm:sqref>
        </x14:conditionalFormatting>
        <x14:conditionalFormatting xmlns:xm="http://schemas.microsoft.com/office/excel/2006/main">
          <x14:cfRule type="dataBar" id="{03F5F882-D934-452A-9473-C881D3C27140}">
            <x14:dataBar minLength="0" maxLength="100" gradient="0">
              <x14:cfvo type="num">
                <xm:f>0</xm:f>
              </x14:cfvo>
              <x14:cfvo type="num">
                <xm:f>100</xm:f>
              </x14:cfvo>
              <x14:negativeFillColor rgb="FFFF0000"/>
              <x14:axisColor rgb="FF000000"/>
            </x14:dataBar>
          </x14:cfRule>
          <xm:sqref>P28:P29</xm:sqref>
        </x14:conditionalFormatting>
        <x14:conditionalFormatting xmlns:xm="http://schemas.microsoft.com/office/excel/2006/main">
          <x14:cfRule type="dataBar" id="{50237466-3EA5-4429-BB8A-F5C52206C13E}">
            <x14:dataBar minLength="0" maxLength="100" gradient="0">
              <x14:cfvo type="num">
                <xm:f>0</xm:f>
              </x14:cfvo>
              <x14:cfvo type="num">
                <xm:f>100</xm:f>
              </x14:cfvo>
              <x14:negativeFillColor rgb="FFFF0000"/>
              <x14:axisColor rgb="FF000000"/>
            </x14:dataBar>
          </x14:cfRule>
          <xm:sqref>P33:P37</xm:sqref>
        </x14:conditionalFormatting>
        <x14:conditionalFormatting xmlns:xm="http://schemas.microsoft.com/office/excel/2006/main">
          <x14:cfRule type="dataBar" id="{63C5EA3C-5C7A-4329-B3FD-1F0E442543E2}">
            <x14:dataBar minLength="0" maxLength="100" gradient="0">
              <x14:cfvo type="num">
                <xm:f>0</xm:f>
              </x14:cfvo>
              <x14:cfvo type="num">
                <xm:f>100</xm:f>
              </x14:cfvo>
              <x14:negativeFillColor rgb="FFFF0000"/>
              <x14:axisColor rgb="FF000000"/>
            </x14:dataBar>
          </x14:cfRule>
          <xm:sqref>P41:P43</xm:sqref>
        </x14:conditionalFormatting>
        <x14:conditionalFormatting xmlns:xm="http://schemas.microsoft.com/office/excel/2006/main">
          <x14:cfRule type="dataBar" id="{B31DED98-6845-4C7C-A52A-AE785F5266D7}">
            <x14:dataBar minLength="0" maxLength="100" gradient="0">
              <x14:cfvo type="percent">
                <xm:f>0</xm:f>
              </x14:cfvo>
              <x14:cfvo type="percent">
                <xm:f>100</xm:f>
              </x14:cfvo>
              <x14:negativeFillColor rgb="FFFF0000"/>
              <x14:axisColor rgb="FF000000"/>
            </x14:dataBar>
          </x14:cfRule>
          <xm:sqref>P44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60B73-9437-45C9-9D74-FB93A10BE4BC}">
  <sheetPr>
    <tabColor theme="9" tint="-0.249977111117893"/>
  </sheetPr>
  <dimension ref="A1:J8"/>
  <sheetViews>
    <sheetView zoomScale="70" zoomScaleNormal="70" workbookViewId="0">
      <selection activeCell="F12" sqref="F12"/>
    </sheetView>
  </sheetViews>
  <sheetFormatPr baseColWidth="10" defaultColWidth="11.5703125" defaultRowHeight="14.25" x14ac:dyDescent="0.2"/>
  <cols>
    <col min="1" max="1" width="11.5703125" style="25"/>
    <col min="2" max="2" width="61.85546875" style="25" customWidth="1"/>
    <col min="3" max="5" width="19.7109375" style="25" customWidth="1"/>
    <col min="6" max="6" width="17.28515625" style="25" bestFit="1" customWidth="1"/>
    <col min="7" max="7" width="12.7109375" style="25" bestFit="1" customWidth="1"/>
    <col min="8" max="9" width="53.28515625" style="25" customWidth="1"/>
    <col min="10" max="10" width="69.85546875" style="25" customWidth="1"/>
    <col min="11" max="16384" width="11.5703125" style="25"/>
  </cols>
  <sheetData>
    <row r="1" spans="1:10" ht="30" customHeight="1" x14ac:dyDescent="0.2">
      <c r="A1" s="261" t="s">
        <v>151</v>
      </c>
      <c r="B1" s="262"/>
      <c r="C1" s="71"/>
      <c r="D1" s="71"/>
      <c r="E1" s="71"/>
      <c r="F1" s="205" t="str">
        <f>'PTGE Midour Synthèse'!C1</f>
        <v>le 10/03/2025</v>
      </c>
      <c r="G1" s="71"/>
      <c r="H1" s="72"/>
      <c r="I1" s="71"/>
    </row>
    <row r="2" spans="1:10" x14ac:dyDescent="0.2">
      <c r="A2" s="73"/>
      <c r="B2" s="72"/>
      <c r="C2" s="72"/>
      <c r="D2" s="72"/>
      <c r="E2" s="72"/>
      <c r="F2" s="72"/>
      <c r="G2" s="72"/>
      <c r="H2" s="72"/>
      <c r="I2" s="72"/>
    </row>
    <row r="3" spans="1:10" ht="45" customHeight="1" thickBot="1" x14ac:dyDescent="0.25">
      <c r="A3" s="128" t="s">
        <v>24</v>
      </c>
      <c r="B3" s="128" t="s">
        <v>102</v>
      </c>
      <c r="C3" s="129" t="s">
        <v>25</v>
      </c>
      <c r="D3" s="129" t="s">
        <v>26</v>
      </c>
      <c r="E3" s="129" t="s">
        <v>0</v>
      </c>
      <c r="F3" s="129" t="s">
        <v>88</v>
      </c>
      <c r="G3" s="129" t="s">
        <v>115</v>
      </c>
      <c r="H3" s="130" t="s">
        <v>71</v>
      </c>
      <c r="I3" s="128" t="s">
        <v>16</v>
      </c>
    </row>
    <row r="4" spans="1:10" s="42" customFormat="1" ht="63" customHeight="1" x14ac:dyDescent="0.25">
      <c r="A4" s="103" t="s">
        <v>50</v>
      </c>
      <c r="B4" s="104" t="s">
        <v>191</v>
      </c>
      <c r="C4" s="105"/>
      <c r="D4" s="105"/>
      <c r="E4" s="106">
        <f>AVERAGE(AUM!F5,AUM!F15,AUM!F26,AUM!F33)</f>
        <v>38.75</v>
      </c>
      <c r="F4" s="107">
        <f>AVERAGE(AUM!Q5,AUM!Q15,AUM!Q26,AUM!Q33)</f>
        <v>38.75</v>
      </c>
      <c r="G4" s="224">
        <f>SUM(AUM!N5,AUM!N15,AUM!N26,AUM!N33)</f>
        <v>1.40679E-2</v>
      </c>
      <c r="H4" s="109"/>
      <c r="I4" s="110" t="s">
        <v>75</v>
      </c>
      <c r="J4" s="263" t="s">
        <v>55</v>
      </c>
    </row>
    <row r="5" spans="1:10" s="42" customFormat="1" ht="63" customHeight="1" x14ac:dyDescent="0.25">
      <c r="A5" s="111" t="s">
        <v>19</v>
      </c>
      <c r="B5" s="112" t="s">
        <v>192</v>
      </c>
      <c r="C5" s="113"/>
      <c r="D5" s="113"/>
      <c r="E5" s="114">
        <f ca="1">AVERAGE(AUM!F40,AUM!F45,AUM!F52,AUM!F59,AUM!F66)</f>
        <v>12</v>
      </c>
      <c r="F5" s="115">
        <f ca="1">AVERAGE(AUM!Q40,AUM!Q45,AUM!Q52,AUM!Q59,AUM!Q66)</f>
        <v>12</v>
      </c>
      <c r="G5" s="225">
        <f>SUM(AUM!P40,AUM!P45,AUM!P52,AUM!P59,AUM!P66)</f>
        <v>0</v>
      </c>
      <c r="H5" s="174" t="s">
        <v>406</v>
      </c>
      <c r="I5" s="118" t="s">
        <v>85</v>
      </c>
      <c r="J5" s="263"/>
    </row>
    <row r="6" spans="1:10" s="42" customFormat="1" ht="63" customHeight="1" x14ac:dyDescent="0.25">
      <c r="A6" s="111" t="s">
        <v>20</v>
      </c>
      <c r="B6" s="112" t="s">
        <v>193</v>
      </c>
      <c r="C6" s="113"/>
      <c r="D6" s="113"/>
      <c r="E6" s="114">
        <f>AVERAGE(AUM!F73,AUM!F80)</f>
        <v>3.3333333333333335</v>
      </c>
      <c r="F6" s="115">
        <f>AVERAGE(AUM!Q73,AUM!Q80)</f>
        <v>3.3333333333333335</v>
      </c>
      <c r="G6" s="225">
        <f>SUM(AUM!P73,AUM!P80)</f>
        <v>0</v>
      </c>
      <c r="H6" s="117"/>
      <c r="I6" s="118" t="s">
        <v>75</v>
      </c>
      <c r="J6" s="263"/>
    </row>
    <row r="7" spans="1:10" s="42" customFormat="1" ht="63" customHeight="1" thickBot="1" x14ac:dyDescent="0.3">
      <c r="A7" s="119" t="s">
        <v>21</v>
      </c>
      <c r="B7" s="120" t="s">
        <v>194</v>
      </c>
      <c r="C7" s="121" t="s">
        <v>10</v>
      </c>
      <c r="D7" s="121"/>
      <c r="E7" s="122">
        <f>AVERAGE(AUM!F86,AUM!F93,AUM!F98)</f>
        <v>24.055555555555554</v>
      </c>
      <c r="F7" s="123">
        <f>AVERAGE(AUM!Q86,AUM!Q93,AUM!Q98)</f>
        <v>24.055555555555554</v>
      </c>
      <c r="G7" s="226">
        <f>SUM(AUM!P86,AUM!P93,AUM!P98)</f>
        <v>0</v>
      </c>
      <c r="H7" s="175" t="s">
        <v>405</v>
      </c>
      <c r="I7" s="125" t="s">
        <v>84</v>
      </c>
      <c r="J7" s="263"/>
    </row>
    <row r="8" spans="1:10" ht="45" customHeight="1" x14ac:dyDescent="0.2">
      <c r="D8" s="232" t="s">
        <v>543</v>
      </c>
      <c r="E8" s="126">
        <f ca="1">AVERAGE(E4:E7)</f>
        <v>12.012499999999999</v>
      </c>
      <c r="F8" s="127">
        <f ca="1">AVERAGE(F4:F7)</f>
        <v>12.012499999999999</v>
      </c>
      <c r="G8" s="227">
        <f>SUM(G4:G7)</f>
        <v>1.40679E-2</v>
      </c>
      <c r="H8" s="74"/>
    </row>
  </sheetData>
  <mergeCells count="2">
    <mergeCell ref="A1:B1"/>
    <mergeCell ref="J4:J7"/>
  </mergeCells>
  <conditionalFormatting sqref="E4:E8">
    <cfRule type="iconSet" priority="215">
      <iconSet showValue="0">
        <cfvo type="percent" val="0"/>
        <cfvo type="num" val="33"/>
        <cfvo type="num" val="70"/>
      </iconSet>
    </cfRule>
  </conditionalFormatting>
  <conditionalFormatting sqref="F4:F8">
    <cfRule type="dataBar" priority="1">
      <dataBar>
        <cfvo type="num" val="0"/>
        <cfvo type="num" val="100"/>
        <color theme="9" tint="0.39997558519241921"/>
      </dataBar>
      <extLst>
        <ext xmlns:x14="http://schemas.microsoft.com/office/spreadsheetml/2009/9/main" uri="{B025F937-C7B1-47D3-B67F-A62EFF666E3E}">
          <x14:id>{2EADE94F-FD61-4605-A4BE-946DC4565D35}</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2EADE94F-FD61-4605-A4BE-946DC4565D35}">
            <x14:dataBar minLength="0" maxLength="100" gradient="0">
              <x14:cfvo type="num">
                <xm:f>0</xm:f>
              </x14:cfvo>
              <x14:cfvo type="num">
                <xm:f>100</xm:f>
              </x14:cfvo>
              <x14:negativeFillColor rgb="FFFF0000"/>
              <x14:axisColor rgb="FF000000"/>
            </x14:dataBar>
          </x14:cfRule>
          <xm:sqref>F4:F8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BC048-5B07-4C92-B328-F173F8FAFCB1}">
  <sheetPr>
    <tabColor theme="9" tint="-0.249977111117893"/>
  </sheetPr>
  <dimension ref="A1:Z186"/>
  <sheetViews>
    <sheetView topLeftCell="F1" zoomScale="70" zoomScaleNormal="70" workbookViewId="0">
      <selection activeCell="R56" sqref="R56"/>
    </sheetView>
  </sheetViews>
  <sheetFormatPr baseColWidth="10" defaultColWidth="11.5703125" defaultRowHeight="14.25" x14ac:dyDescent="0.2"/>
  <cols>
    <col min="1" max="1" width="11.5703125" style="25"/>
    <col min="2" max="2" width="53" style="25" customWidth="1"/>
    <col min="3" max="5" width="30" style="25" customWidth="1"/>
    <col min="6" max="6" width="20.7109375" style="25" customWidth="1"/>
    <col min="7" max="8" width="11.5703125" style="25"/>
    <col min="9" max="9" width="28.140625" style="25" customWidth="1"/>
    <col min="10" max="13" width="19.42578125" style="25" customWidth="1"/>
    <col min="14" max="14" width="18.28515625" style="25" customWidth="1"/>
    <col min="15" max="16" width="11.5703125" style="25"/>
    <col min="17" max="17" width="16.85546875" style="25" customWidth="1"/>
    <col min="18" max="18" width="105.28515625" style="25" customWidth="1"/>
    <col min="19" max="21" width="11.5703125" style="25"/>
    <col min="22" max="22" width="13.42578125" style="25" bestFit="1" customWidth="1"/>
    <col min="23" max="23" width="84.5703125" style="25" bestFit="1" customWidth="1"/>
    <col min="24" max="16384" width="11.5703125" style="25"/>
  </cols>
  <sheetData>
    <row r="1" spans="1:23" ht="40.15" customHeight="1" x14ac:dyDescent="0.2">
      <c r="B1" s="35" t="s">
        <v>49</v>
      </c>
      <c r="F1" s="38" t="str">
        <f>'PTGE Midour Synthèse'!C1</f>
        <v>le 10/03/2025</v>
      </c>
    </row>
    <row r="2" spans="1:23" ht="19.899999999999999" customHeight="1" x14ac:dyDescent="0.2">
      <c r="B2" s="36" t="s">
        <v>152</v>
      </c>
    </row>
    <row r="3" spans="1:23" ht="30" customHeight="1" x14ac:dyDescent="0.2">
      <c r="A3" s="66"/>
      <c r="B3" s="62" t="s">
        <v>102</v>
      </c>
      <c r="C3" s="31" t="s">
        <v>307</v>
      </c>
      <c r="D3" s="31" t="s">
        <v>68</v>
      </c>
      <c r="E3" s="31" t="s">
        <v>51</v>
      </c>
      <c r="F3" s="31" t="s">
        <v>0</v>
      </c>
      <c r="G3" s="31" t="s">
        <v>106</v>
      </c>
      <c r="H3" s="31" t="s">
        <v>103</v>
      </c>
      <c r="I3" s="31" t="s">
        <v>105</v>
      </c>
      <c r="J3" s="31" t="s">
        <v>116</v>
      </c>
      <c r="K3" s="31" t="s">
        <v>117</v>
      </c>
      <c r="L3" s="31" t="s">
        <v>398</v>
      </c>
      <c r="M3" s="37" t="s">
        <v>410</v>
      </c>
      <c r="N3" s="37" t="s">
        <v>114</v>
      </c>
      <c r="O3" s="31" t="s">
        <v>104</v>
      </c>
      <c r="P3" s="31" t="s">
        <v>115</v>
      </c>
      <c r="Q3" s="31" t="s">
        <v>118</v>
      </c>
      <c r="R3" s="31" t="s">
        <v>107</v>
      </c>
      <c r="S3" s="38"/>
      <c r="U3" s="24" t="s">
        <v>109</v>
      </c>
      <c r="V3" s="39" t="s">
        <v>60</v>
      </c>
      <c r="W3" s="25" t="s">
        <v>67</v>
      </c>
    </row>
    <row r="4" spans="1:23" ht="45" customHeight="1" x14ac:dyDescent="0.2">
      <c r="A4" s="24"/>
      <c r="B4" s="40" t="s">
        <v>397</v>
      </c>
      <c r="C4" s="165" t="s">
        <v>27</v>
      </c>
      <c r="D4" s="165" t="s">
        <v>305</v>
      </c>
      <c r="E4" s="165" t="s">
        <v>384</v>
      </c>
      <c r="F4" s="28" t="s">
        <v>60</v>
      </c>
      <c r="G4" s="166"/>
      <c r="H4" s="166"/>
      <c r="I4" s="70" t="s">
        <v>195</v>
      </c>
      <c r="J4" s="70"/>
      <c r="K4" s="70"/>
      <c r="L4" s="70"/>
      <c r="M4" s="70"/>
      <c r="N4" s="24">
        <v>0</v>
      </c>
      <c r="O4" s="24">
        <v>0</v>
      </c>
      <c r="P4" s="24">
        <f>N4*O4</f>
        <v>0</v>
      </c>
      <c r="Q4" s="23">
        <v>0</v>
      </c>
      <c r="R4" s="60" t="s">
        <v>75</v>
      </c>
      <c r="U4" s="24" t="s">
        <v>110</v>
      </c>
      <c r="V4" s="43" t="s">
        <v>61</v>
      </c>
      <c r="W4" s="25" t="s">
        <v>65</v>
      </c>
    </row>
    <row r="5" spans="1:23" ht="30" customHeight="1" x14ac:dyDescent="0.2">
      <c r="A5" s="24"/>
      <c r="B5" s="25" t="s">
        <v>89</v>
      </c>
      <c r="C5" s="25" t="s">
        <v>89</v>
      </c>
      <c r="F5" s="23">
        <f>Q5</f>
        <v>0</v>
      </c>
      <c r="G5" s="45"/>
      <c r="H5" s="45"/>
      <c r="I5" s="25" t="s">
        <v>89</v>
      </c>
      <c r="N5" s="46">
        <f>SUM(N4:N4)</f>
        <v>0</v>
      </c>
      <c r="O5" s="46">
        <f>SUM(O4:O4)</f>
        <v>0</v>
      </c>
      <c r="P5" s="46">
        <f>SUM(P4:P4)</f>
        <v>0</v>
      </c>
      <c r="Q5" s="47">
        <f>AVERAGE(Q4:Q4)</f>
        <v>0</v>
      </c>
      <c r="R5" s="60"/>
      <c r="U5" s="24" t="s">
        <v>111</v>
      </c>
      <c r="V5" s="44" t="s">
        <v>64</v>
      </c>
      <c r="W5" s="25" t="s">
        <v>66</v>
      </c>
    </row>
    <row r="6" spans="1:23" ht="30" customHeight="1" x14ac:dyDescent="0.2">
      <c r="A6" s="24"/>
      <c r="U6" s="24" t="s">
        <v>112</v>
      </c>
      <c r="V6" s="48" t="s">
        <v>3</v>
      </c>
      <c r="W6" s="25" t="s">
        <v>63</v>
      </c>
    </row>
    <row r="7" spans="1:23" ht="30" customHeight="1" x14ac:dyDescent="0.2">
      <c r="A7" s="24"/>
      <c r="B7" s="36" t="s">
        <v>153</v>
      </c>
      <c r="U7" s="24" t="s">
        <v>109</v>
      </c>
      <c r="V7" s="48" t="s">
        <v>1</v>
      </c>
      <c r="W7" s="25" t="s">
        <v>62</v>
      </c>
    </row>
    <row r="8" spans="1:23" ht="30" customHeight="1" x14ac:dyDescent="0.2">
      <c r="B8" s="62" t="s">
        <v>102</v>
      </c>
      <c r="C8" s="31" t="s">
        <v>307</v>
      </c>
      <c r="D8" s="31" t="s">
        <v>68</v>
      </c>
      <c r="E8" s="31" t="s">
        <v>51</v>
      </c>
      <c r="F8" s="31" t="s">
        <v>0</v>
      </c>
      <c r="G8" s="31" t="s">
        <v>106</v>
      </c>
      <c r="H8" s="31" t="s">
        <v>103</v>
      </c>
      <c r="I8" s="31" t="s">
        <v>105</v>
      </c>
      <c r="J8" s="31" t="s">
        <v>116</v>
      </c>
      <c r="K8" s="31" t="s">
        <v>117</v>
      </c>
      <c r="L8" s="31" t="s">
        <v>398</v>
      </c>
      <c r="M8" s="31" t="s">
        <v>150</v>
      </c>
      <c r="N8" s="37" t="s">
        <v>114</v>
      </c>
      <c r="O8" s="31" t="s">
        <v>104</v>
      </c>
      <c r="P8" s="31" t="s">
        <v>115</v>
      </c>
      <c r="Q8" s="31" t="s">
        <v>118</v>
      </c>
      <c r="R8" s="31" t="s">
        <v>107</v>
      </c>
      <c r="U8" s="24"/>
      <c r="V8" s="24"/>
    </row>
    <row r="9" spans="1:23" ht="45" customHeight="1" x14ac:dyDescent="0.2">
      <c r="B9" s="60" t="s">
        <v>52</v>
      </c>
      <c r="C9" s="165" t="s">
        <v>320</v>
      </c>
      <c r="D9" s="165" t="s">
        <v>322</v>
      </c>
      <c r="E9" s="165" t="s">
        <v>385</v>
      </c>
      <c r="F9" s="28" t="s">
        <v>3</v>
      </c>
      <c r="G9" s="166">
        <v>45108</v>
      </c>
      <c r="H9" s="166" t="s">
        <v>157</v>
      </c>
      <c r="I9" s="64"/>
      <c r="J9" s="24"/>
      <c r="K9" s="24"/>
      <c r="L9" s="24"/>
      <c r="M9" s="24"/>
      <c r="N9" s="24">
        <v>0</v>
      </c>
      <c r="O9" s="24">
        <v>0</v>
      </c>
      <c r="P9" s="24">
        <f>N9*O9</f>
        <v>0</v>
      </c>
      <c r="Q9" s="23">
        <v>90</v>
      </c>
      <c r="R9" s="60" t="s">
        <v>85</v>
      </c>
      <c r="U9" s="24"/>
      <c r="V9" s="24"/>
    </row>
    <row r="10" spans="1:23" ht="45" customHeight="1" x14ac:dyDescent="0.2">
      <c r="B10" s="60" t="s">
        <v>546</v>
      </c>
      <c r="C10" s="165" t="s">
        <v>547</v>
      </c>
      <c r="D10" s="165"/>
      <c r="E10" s="165" t="s">
        <v>385</v>
      </c>
      <c r="F10" s="28" t="s">
        <v>64</v>
      </c>
      <c r="G10" s="166">
        <v>45474</v>
      </c>
      <c r="H10" s="166" t="s">
        <v>156</v>
      </c>
      <c r="I10" s="64"/>
      <c r="J10" s="24"/>
      <c r="K10" s="24"/>
      <c r="L10" s="24"/>
      <c r="M10" s="24"/>
      <c r="N10" s="24"/>
      <c r="O10" s="24"/>
      <c r="P10" s="24">
        <f>N10*O10</f>
        <v>0</v>
      </c>
      <c r="Q10" s="23">
        <v>80</v>
      </c>
      <c r="R10" s="25" t="s">
        <v>548</v>
      </c>
      <c r="U10" s="24"/>
      <c r="V10" s="24"/>
    </row>
    <row r="11" spans="1:23" ht="45" customHeight="1" x14ac:dyDescent="0.2">
      <c r="A11" s="66"/>
      <c r="B11" s="60" t="s">
        <v>54</v>
      </c>
      <c r="C11" s="165"/>
      <c r="D11" s="165"/>
      <c r="E11" s="165" t="s">
        <v>385</v>
      </c>
      <c r="F11" s="28" t="s">
        <v>61</v>
      </c>
      <c r="G11" s="166">
        <v>45839</v>
      </c>
      <c r="H11" s="166">
        <v>46022</v>
      </c>
      <c r="I11" s="64"/>
      <c r="J11" s="24"/>
      <c r="K11" s="24"/>
      <c r="L11" s="24"/>
      <c r="M11" s="24"/>
      <c r="N11" s="24"/>
      <c r="O11" s="24"/>
      <c r="P11" s="24">
        <f>N11*O11</f>
        <v>0</v>
      </c>
      <c r="Q11" s="23">
        <v>20</v>
      </c>
      <c r="R11" s="60" t="s">
        <v>549</v>
      </c>
      <c r="U11" s="24"/>
      <c r="V11" s="24"/>
    </row>
    <row r="12" spans="1:23" ht="45" customHeight="1" x14ac:dyDescent="0.2">
      <c r="A12" s="66"/>
      <c r="B12" s="60" t="s">
        <v>400</v>
      </c>
      <c r="C12" s="165"/>
      <c r="D12" s="165" t="s">
        <v>436</v>
      </c>
      <c r="E12" s="165" t="s">
        <v>437</v>
      </c>
      <c r="F12" s="28" t="s">
        <v>1</v>
      </c>
      <c r="G12" s="166"/>
      <c r="H12" s="166"/>
      <c r="I12" s="64"/>
      <c r="J12" s="24" t="s">
        <v>400</v>
      </c>
      <c r="K12" s="181">
        <f>[1]OC_HBV2!$J$26</f>
        <v>1438.56</v>
      </c>
      <c r="L12" s="181">
        <f>[1]OC_HBV2!$K$26</f>
        <v>932356.75</v>
      </c>
      <c r="M12" s="233">
        <f>[1]OC_HBV2!$L$16</f>
        <v>0</v>
      </c>
      <c r="N12" s="233">
        <f>[1]OC_HBV2!$M$16</f>
        <v>0</v>
      </c>
      <c r="O12" s="233">
        <v>1</v>
      </c>
      <c r="P12" s="233">
        <f t="shared" ref="P12:P14" si="0">N12*O12</f>
        <v>0</v>
      </c>
      <c r="Q12" s="23">
        <v>60</v>
      </c>
      <c r="R12" s="60" t="s">
        <v>434</v>
      </c>
    </row>
    <row r="13" spans="1:23" ht="45" customHeight="1" x14ac:dyDescent="0.2">
      <c r="A13" s="66"/>
      <c r="B13" s="60" t="s">
        <v>401</v>
      </c>
      <c r="C13" s="165"/>
      <c r="D13" s="165" t="s">
        <v>436</v>
      </c>
      <c r="E13" s="165" t="s">
        <v>437</v>
      </c>
      <c r="F13" s="28" t="s">
        <v>1</v>
      </c>
      <c r="G13" s="166"/>
      <c r="H13" s="166"/>
      <c r="I13" s="64"/>
      <c r="J13" s="24" t="s">
        <v>401</v>
      </c>
      <c r="K13" s="181">
        <f>[1]OC_HBV3!$J$19</f>
        <v>1032.2900000000002</v>
      </c>
      <c r="L13" s="181">
        <f>[1]OC_HBV3!$K$19</f>
        <v>806783.90000000014</v>
      </c>
      <c r="M13" s="233">
        <f>[1]OC_HBV3!$L$15</f>
        <v>0</v>
      </c>
      <c r="N13" s="233">
        <f>[1]OC_HBV3!$M$15</f>
        <v>0</v>
      </c>
      <c r="O13" s="233">
        <v>1</v>
      </c>
      <c r="P13" s="233">
        <f t="shared" si="0"/>
        <v>0</v>
      </c>
      <c r="Q13" s="23">
        <v>60</v>
      </c>
      <c r="R13" s="60" t="s">
        <v>434</v>
      </c>
    </row>
    <row r="14" spans="1:23" ht="45" customHeight="1" x14ac:dyDescent="0.2">
      <c r="A14" s="66"/>
      <c r="B14" s="60"/>
      <c r="C14" s="165"/>
      <c r="D14" s="165"/>
      <c r="E14" s="165"/>
      <c r="F14" s="28"/>
      <c r="G14" s="166"/>
      <c r="H14" s="166"/>
      <c r="I14" s="64"/>
      <c r="J14" s="24"/>
      <c r="K14" s="181"/>
      <c r="L14" s="181"/>
      <c r="M14" s="233"/>
      <c r="N14" s="233"/>
      <c r="O14" s="233">
        <v>1</v>
      </c>
      <c r="P14" s="233">
        <f t="shared" si="0"/>
        <v>0</v>
      </c>
      <c r="Q14" s="23"/>
      <c r="R14" s="60"/>
    </row>
    <row r="15" spans="1:23" ht="30" customHeight="1" x14ac:dyDescent="0.2">
      <c r="B15" s="25" t="s">
        <v>89</v>
      </c>
      <c r="C15" s="25" t="s">
        <v>89</v>
      </c>
      <c r="F15" s="23">
        <f>Q15</f>
        <v>62</v>
      </c>
      <c r="G15" s="45"/>
      <c r="H15" s="45"/>
      <c r="I15" s="25" t="s">
        <v>89</v>
      </c>
      <c r="K15" s="182">
        <f>SUM(K12:K14)</f>
        <v>2470.8500000000004</v>
      </c>
      <c r="L15" s="182">
        <f>SUM(L12:L14)</f>
        <v>1739140.6500000001</v>
      </c>
      <c r="M15" s="184"/>
      <c r="N15" s="185">
        <f>SUM(N9:N9)</f>
        <v>0</v>
      </c>
      <c r="O15" s="186"/>
      <c r="P15" s="185">
        <f>SUM(P9:P9)</f>
        <v>0</v>
      </c>
      <c r="Q15" s="82">
        <f>AVERAGE(Q9:Q13)</f>
        <v>62</v>
      </c>
      <c r="R15" s="60"/>
    </row>
    <row r="16" spans="1:23" ht="30" customHeight="1" x14ac:dyDescent="0.2"/>
    <row r="17" spans="1:18" ht="30" customHeight="1" x14ac:dyDescent="0.2">
      <c r="B17" s="36" t="s">
        <v>154</v>
      </c>
    </row>
    <row r="18" spans="1:18" ht="30" customHeight="1" x14ac:dyDescent="0.2">
      <c r="B18" s="62" t="s">
        <v>102</v>
      </c>
      <c r="C18" s="31" t="s">
        <v>307</v>
      </c>
      <c r="D18" s="31" t="s">
        <v>68</v>
      </c>
      <c r="E18" s="31" t="s">
        <v>51</v>
      </c>
      <c r="F18" s="31" t="s">
        <v>0</v>
      </c>
      <c r="G18" s="31" t="s">
        <v>106</v>
      </c>
      <c r="H18" s="31" t="s">
        <v>103</v>
      </c>
      <c r="I18" s="31" t="s">
        <v>105</v>
      </c>
      <c r="J18" s="31" t="s">
        <v>116</v>
      </c>
      <c r="K18" s="31" t="s">
        <v>117</v>
      </c>
      <c r="L18" s="31" t="s">
        <v>398</v>
      </c>
      <c r="M18" s="37" t="s">
        <v>411</v>
      </c>
      <c r="N18" s="37" t="s">
        <v>114</v>
      </c>
      <c r="O18" s="31" t="s">
        <v>104</v>
      </c>
      <c r="P18" s="31" t="s">
        <v>115</v>
      </c>
      <c r="Q18" s="31" t="s">
        <v>118</v>
      </c>
      <c r="R18" s="31" t="s">
        <v>107</v>
      </c>
    </row>
    <row r="19" spans="1:18" ht="45" customHeight="1" x14ac:dyDescent="0.2">
      <c r="B19" s="42" t="s">
        <v>396</v>
      </c>
      <c r="C19" s="165" t="s">
        <v>321</v>
      </c>
      <c r="D19" s="165" t="s">
        <v>39</v>
      </c>
      <c r="E19" s="165" t="s">
        <v>437</v>
      </c>
      <c r="F19" s="65" t="s">
        <v>61</v>
      </c>
      <c r="G19" s="166">
        <v>45427</v>
      </c>
      <c r="H19" s="166">
        <v>47252</v>
      </c>
      <c r="I19" s="24"/>
      <c r="J19" s="24" t="s">
        <v>396</v>
      </c>
      <c r="K19" s="181">
        <f>[1]NA_FER2!$J$8</f>
        <v>21.8</v>
      </c>
      <c r="L19" s="181">
        <f>[1]NA_FER2!$K$8</f>
        <v>14824</v>
      </c>
      <c r="M19" s="233">
        <f>[1]NA_FER2!$L$8</f>
        <v>0</v>
      </c>
      <c r="N19" s="233">
        <f>[1]NA_FER2!$M$8</f>
        <v>0</v>
      </c>
      <c r="O19" s="233">
        <v>1</v>
      </c>
      <c r="P19" s="233">
        <f>N19*O19</f>
        <v>0</v>
      </c>
      <c r="Q19" s="23">
        <v>60</v>
      </c>
      <c r="R19" s="60" t="s">
        <v>75</v>
      </c>
    </row>
    <row r="20" spans="1:18" ht="45" customHeight="1" x14ac:dyDescent="0.2">
      <c r="B20" s="49" t="s">
        <v>399</v>
      </c>
      <c r="C20" s="165"/>
      <c r="D20" s="165" t="s">
        <v>436</v>
      </c>
      <c r="E20" s="165" t="s">
        <v>437</v>
      </c>
      <c r="F20" s="65" t="s">
        <v>61</v>
      </c>
      <c r="G20" s="166">
        <v>45061</v>
      </c>
      <c r="H20" s="166">
        <v>46887</v>
      </c>
      <c r="I20" s="24"/>
      <c r="J20" s="24" t="s">
        <v>399</v>
      </c>
      <c r="K20" s="181">
        <f>[1]OC_COV2!$J$8</f>
        <v>156.31</v>
      </c>
      <c r="L20" s="181">
        <f>[1]OC_COV2!$K$8</f>
        <v>100000</v>
      </c>
      <c r="M20" s="233">
        <f>[1]OC_COV2!$L$8</f>
        <v>180</v>
      </c>
      <c r="N20" s="183">
        <f>[1]OC_COV2!$M$8</f>
        <v>1.40679E-2</v>
      </c>
      <c r="O20" s="233">
        <v>1</v>
      </c>
      <c r="P20" s="183">
        <f t="shared" ref="P20:P22" si="1">N20*O20</f>
        <v>1.40679E-2</v>
      </c>
      <c r="Q20" s="23">
        <v>60</v>
      </c>
      <c r="R20" s="60"/>
    </row>
    <row r="21" spans="1:18" ht="45" customHeight="1" x14ac:dyDescent="0.2">
      <c r="B21" s="49" t="s">
        <v>402</v>
      </c>
      <c r="C21" s="165"/>
      <c r="D21" s="165" t="s">
        <v>436</v>
      </c>
      <c r="E21" s="165" t="s">
        <v>437</v>
      </c>
      <c r="F21" s="65" t="s">
        <v>61</v>
      </c>
      <c r="G21" s="166">
        <v>45061</v>
      </c>
      <c r="H21" s="166">
        <v>46887</v>
      </c>
      <c r="I21" s="24"/>
      <c r="J21" s="24" t="s">
        <v>402</v>
      </c>
      <c r="K21" s="181">
        <f>[1]OC_SDC1!$J$10</f>
        <v>180.02</v>
      </c>
      <c r="L21" s="181">
        <f>[1]OC_SDC1!$K$10</f>
        <v>50000</v>
      </c>
      <c r="M21" s="233">
        <f>[1]OC_SDC1!$L$10</f>
        <v>0</v>
      </c>
      <c r="N21" s="233">
        <f>[1]OC_SDC1!$M$10</f>
        <v>0</v>
      </c>
      <c r="O21" s="233">
        <v>1</v>
      </c>
      <c r="P21" s="233">
        <f t="shared" si="1"/>
        <v>0</v>
      </c>
      <c r="Q21" s="23">
        <v>60</v>
      </c>
      <c r="R21" s="60"/>
    </row>
    <row r="22" spans="1:18" ht="45" customHeight="1" x14ac:dyDescent="0.2">
      <c r="B22" s="49" t="s">
        <v>403</v>
      </c>
      <c r="C22" s="165"/>
      <c r="D22" s="165" t="s">
        <v>436</v>
      </c>
      <c r="E22" s="165" t="s">
        <v>437</v>
      </c>
      <c r="F22" s="65" t="s">
        <v>61</v>
      </c>
      <c r="G22" s="166">
        <v>45061</v>
      </c>
      <c r="H22" s="166">
        <v>46887</v>
      </c>
      <c r="I22" s="24"/>
      <c r="J22" s="24" t="s">
        <v>403</v>
      </c>
      <c r="K22" s="181">
        <f>[1]OC_VIT1!$J$9</f>
        <v>38.849999999999994</v>
      </c>
      <c r="L22" s="181">
        <f>[1]OC_VIT1!$K$9</f>
        <v>61577.3</v>
      </c>
      <c r="M22" s="233">
        <f>[1]OC_VIT1!$L$9</f>
        <v>0</v>
      </c>
      <c r="N22" s="233">
        <f>[1]OC_VIT1!$M$9</f>
        <v>0</v>
      </c>
      <c r="O22" s="233">
        <v>1</v>
      </c>
      <c r="P22" s="233">
        <f t="shared" si="1"/>
        <v>0</v>
      </c>
      <c r="Q22" s="23">
        <v>60</v>
      </c>
      <c r="R22" s="60"/>
    </row>
    <row r="23" spans="1:18" ht="45" customHeight="1" x14ac:dyDescent="0.2">
      <c r="B23" s="49" t="s">
        <v>435</v>
      </c>
      <c r="C23" s="165"/>
      <c r="D23" s="165" t="s">
        <v>39</v>
      </c>
      <c r="E23" s="165" t="s">
        <v>437</v>
      </c>
      <c r="F23" s="65" t="s">
        <v>61</v>
      </c>
      <c r="G23" s="166">
        <v>45427</v>
      </c>
      <c r="H23" s="166">
        <v>47252</v>
      </c>
      <c r="I23" s="24"/>
      <c r="J23" s="24" t="s">
        <v>435</v>
      </c>
      <c r="K23" s="181">
        <f>[1]NA_EAU2!$J$8</f>
        <v>40</v>
      </c>
      <c r="L23" s="181">
        <f>[1]NA_EAU2!$K$8</f>
        <v>42000</v>
      </c>
      <c r="M23" s="233">
        <f>[1]NA_EAU2!$L$8</f>
        <v>0</v>
      </c>
      <c r="N23" s="233">
        <f>[1]NA_EAU2!$M$8</f>
        <v>0</v>
      </c>
      <c r="O23" s="233">
        <v>1</v>
      </c>
      <c r="P23" s="233">
        <f t="shared" ref="P23" si="2">N23*O23</f>
        <v>0</v>
      </c>
      <c r="Q23" s="23">
        <v>20</v>
      </c>
      <c r="R23" s="60"/>
    </row>
    <row r="24" spans="1:18" ht="45" customHeight="1" x14ac:dyDescent="0.2">
      <c r="B24" s="42"/>
      <c r="C24" s="165"/>
      <c r="D24" s="165"/>
      <c r="E24" s="165"/>
      <c r="F24" s="65"/>
      <c r="G24" s="166"/>
      <c r="H24" s="166"/>
      <c r="I24" s="24"/>
      <c r="J24" s="24"/>
      <c r="K24" s="24"/>
      <c r="L24" s="24"/>
      <c r="M24" s="24"/>
      <c r="N24" s="24"/>
      <c r="O24" s="24"/>
      <c r="P24" s="24"/>
      <c r="Q24" s="23"/>
      <c r="R24" s="60"/>
    </row>
    <row r="25" spans="1:18" ht="45" customHeight="1" x14ac:dyDescent="0.2">
      <c r="B25" s="42"/>
      <c r="C25" s="165"/>
      <c r="D25" s="165"/>
      <c r="E25" s="165"/>
      <c r="F25" s="65"/>
      <c r="G25" s="166"/>
      <c r="H25" s="166"/>
      <c r="I25" s="24"/>
      <c r="J25" s="24"/>
      <c r="K25" s="24"/>
      <c r="L25" s="24"/>
      <c r="M25" s="24"/>
      <c r="N25" s="24"/>
      <c r="O25" s="24"/>
      <c r="P25" s="24"/>
      <c r="Q25" s="23"/>
      <c r="R25" s="60"/>
    </row>
    <row r="26" spans="1:18" ht="30" customHeight="1" x14ac:dyDescent="0.25">
      <c r="B26" s="25" t="s">
        <v>89</v>
      </c>
      <c r="C26" s="25" t="s">
        <v>89</v>
      </c>
      <c r="F26" s="23">
        <f>Q26</f>
        <v>52</v>
      </c>
      <c r="G26" s="45"/>
      <c r="H26" s="45"/>
      <c r="K26" s="182">
        <f>SUM(K19:K25)</f>
        <v>436.98</v>
      </c>
      <c r="L26" s="182">
        <f>SUM(L19:L25)</f>
        <v>268401.3</v>
      </c>
      <c r="M26" s="187"/>
      <c r="N26" s="185">
        <f>SUM(N19:N25)</f>
        <v>1.40679E-2</v>
      </c>
      <c r="O26" s="186"/>
      <c r="P26" s="185">
        <f>SUM(P19:P25)</f>
        <v>1.40679E-2</v>
      </c>
      <c r="Q26" s="82">
        <f>AVERAGE(Q19:Q25)</f>
        <v>52</v>
      </c>
      <c r="R26" s="60"/>
    </row>
    <row r="27" spans="1:18" ht="30" customHeight="1" x14ac:dyDescent="0.2"/>
    <row r="28" spans="1:18" ht="30" customHeight="1" x14ac:dyDescent="0.2">
      <c r="B28" s="36" t="s">
        <v>155</v>
      </c>
    </row>
    <row r="29" spans="1:18" ht="30" customHeight="1" x14ac:dyDescent="0.2">
      <c r="A29" s="66"/>
      <c r="B29" s="62" t="s">
        <v>102</v>
      </c>
      <c r="C29" s="31" t="s">
        <v>307</v>
      </c>
      <c r="D29" s="31" t="s">
        <v>68</v>
      </c>
      <c r="E29" s="31" t="s">
        <v>51</v>
      </c>
      <c r="F29" s="31" t="s">
        <v>0</v>
      </c>
      <c r="G29" s="31" t="s">
        <v>106</v>
      </c>
      <c r="H29" s="31" t="s">
        <v>103</v>
      </c>
      <c r="I29" s="31" t="s">
        <v>105</v>
      </c>
      <c r="J29" s="31" t="s">
        <v>116</v>
      </c>
      <c r="K29" s="31" t="s">
        <v>117</v>
      </c>
      <c r="L29" s="31" t="s">
        <v>398</v>
      </c>
      <c r="M29" s="31" t="s">
        <v>150</v>
      </c>
      <c r="N29" s="37" t="s">
        <v>114</v>
      </c>
      <c r="O29" s="31" t="s">
        <v>104</v>
      </c>
      <c r="P29" s="31" t="s">
        <v>115</v>
      </c>
      <c r="Q29" s="31" t="s">
        <v>118</v>
      </c>
      <c r="R29" s="31" t="s">
        <v>107</v>
      </c>
    </row>
    <row r="30" spans="1:18" ht="45" customHeight="1" x14ac:dyDescent="0.2">
      <c r="B30" s="42" t="s">
        <v>52</v>
      </c>
      <c r="C30" s="165" t="s">
        <v>323</v>
      </c>
      <c r="D30" s="165" t="s">
        <v>324</v>
      </c>
      <c r="E30" s="165" t="s">
        <v>386</v>
      </c>
      <c r="F30" s="65" t="s">
        <v>3</v>
      </c>
      <c r="G30" s="166">
        <v>44927</v>
      </c>
      <c r="H30" s="166">
        <v>45291</v>
      </c>
      <c r="I30" s="24" t="s">
        <v>455</v>
      </c>
      <c r="J30" s="24"/>
      <c r="K30" s="24"/>
      <c r="L30" s="24"/>
      <c r="M30" s="24"/>
      <c r="N30" s="24">
        <v>0</v>
      </c>
      <c r="O30" s="24">
        <v>0</v>
      </c>
      <c r="P30" s="24">
        <f>N30*O30</f>
        <v>0</v>
      </c>
      <c r="Q30" s="23">
        <v>90</v>
      </c>
      <c r="R30" s="60" t="s">
        <v>457</v>
      </c>
    </row>
    <row r="31" spans="1:18" ht="45" customHeight="1" x14ac:dyDescent="0.2">
      <c r="B31" s="42" t="s">
        <v>53</v>
      </c>
      <c r="C31" s="165" t="s">
        <v>446</v>
      </c>
      <c r="D31" s="165"/>
      <c r="E31" s="165" t="s">
        <v>387</v>
      </c>
      <c r="F31" s="65" t="s">
        <v>61</v>
      </c>
      <c r="G31" s="166">
        <v>45292</v>
      </c>
      <c r="H31" s="166" t="s">
        <v>156</v>
      </c>
      <c r="I31" s="24" t="s">
        <v>443</v>
      </c>
      <c r="J31" s="24"/>
      <c r="K31" s="24"/>
      <c r="L31" s="24"/>
      <c r="M31" s="24"/>
      <c r="N31" s="24">
        <v>0</v>
      </c>
      <c r="O31" s="24">
        <v>0</v>
      </c>
      <c r="P31" s="24">
        <f>N31*O31</f>
        <v>0</v>
      </c>
      <c r="Q31" s="23">
        <v>33</v>
      </c>
      <c r="R31" s="60" t="s">
        <v>456</v>
      </c>
    </row>
    <row r="32" spans="1:18" ht="45" customHeight="1" x14ac:dyDescent="0.2">
      <c r="B32" s="42" t="s">
        <v>54</v>
      </c>
      <c r="C32" s="165"/>
      <c r="D32" s="165"/>
      <c r="E32" s="165" t="s">
        <v>387</v>
      </c>
      <c r="F32" s="65" t="s">
        <v>60</v>
      </c>
      <c r="G32" s="166">
        <v>45839</v>
      </c>
      <c r="H32" s="166">
        <v>46022</v>
      </c>
      <c r="I32" s="24" t="s">
        <v>77</v>
      </c>
      <c r="J32" s="24"/>
      <c r="K32" s="24"/>
      <c r="L32" s="24"/>
      <c r="M32" s="24"/>
      <c r="N32" s="24">
        <v>0</v>
      </c>
      <c r="O32" s="24">
        <v>0</v>
      </c>
      <c r="P32" s="24">
        <f>N32*O32</f>
        <v>0</v>
      </c>
      <c r="Q32" s="23">
        <v>0</v>
      </c>
      <c r="R32" s="60" t="s">
        <v>458</v>
      </c>
    </row>
    <row r="33" spans="1:18" ht="30" customHeight="1" x14ac:dyDescent="0.2">
      <c r="B33" s="25" t="s">
        <v>89</v>
      </c>
      <c r="C33" s="25" t="s">
        <v>89</v>
      </c>
      <c r="F33" s="23">
        <f>Q33</f>
        <v>41</v>
      </c>
      <c r="G33" s="45"/>
      <c r="H33" s="45"/>
      <c r="N33" s="46">
        <f>SUM(N30:N32)</f>
        <v>0</v>
      </c>
      <c r="O33" s="46">
        <f>SUM(O30:O32)</f>
        <v>0</v>
      </c>
      <c r="P33" s="46">
        <f>SUM(P30:P32)</f>
        <v>0</v>
      </c>
      <c r="Q33" s="23">
        <f>AVERAGE(Q30:Q32)</f>
        <v>41</v>
      </c>
      <c r="R33" s="60"/>
    </row>
    <row r="34" spans="1:18" ht="30" customHeight="1" x14ac:dyDescent="0.2"/>
    <row r="35" spans="1:18" ht="30" customHeight="1" x14ac:dyDescent="0.2">
      <c r="B35" s="36" t="s">
        <v>158</v>
      </c>
    </row>
    <row r="36" spans="1:18" ht="30" customHeight="1" x14ac:dyDescent="0.2">
      <c r="A36" s="66"/>
      <c r="B36" s="62" t="s">
        <v>102</v>
      </c>
      <c r="C36" s="31" t="s">
        <v>307</v>
      </c>
      <c r="D36" s="31" t="s">
        <v>68</v>
      </c>
      <c r="E36" s="31" t="s">
        <v>51</v>
      </c>
      <c r="F36" s="31" t="s">
        <v>0</v>
      </c>
      <c r="G36" s="31" t="s">
        <v>106</v>
      </c>
      <c r="H36" s="31" t="s">
        <v>103</v>
      </c>
      <c r="I36" s="31" t="s">
        <v>105</v>
      </c>
      <c r="J36" s="31" t="s">
        <v>116</v>
      </c>
      <c r="K36" s="31" t="s">
        <v>117</v>
      </c>
      <c r="L36" s="31" t="s">
        <v>398</v>
      </c>
      <c r="M36" s="31" t="s">
        <v>150</v>
      </c>
      <c r="N36" s="37" t="s">
        <v>114</v>
      </c>
      <c r="O36" s="31" t="s">
        <v>104</v>
      </c>
      <c r="P36" s="31" t="s">
        <v>115</v>
      </c>
      <c r="Q36" s="31" t="s">
        <v>118</v>
      </c>
      <c r="R36" s="31" t="s">
        <v>107</v>
      </c>
    </row>
    <row r="37" spans="1:18" ht="54.6" customHeight="1" x14ac:dyDescent="0.2">
      <c r="B37" s="42" t="s">
        <v>302</v>
      </c>
      <c r="C37" s="165" t="s">
        <v>438</v>
      </c>
      <c r="D37" s="165" t="s">
        <v>441</v>
      </c>
      <c r="E37" s="165" t="s">
        <v>440</v>
      </c>
      <c r="F37" s="65" t="s">
        <v>61</v>
      </c>
      <c r="G37" s="166">
        <v>45047</v>
      </c>
      <c r="H37" s="166">
        <v>47118</v>
      </c>
      <c r="I37" s="64" t="s">
        <v>439</v>
      </c>
      <c r="J37" s="24"/>
      <c r="K37" s="24"/>
      <c r="L37" s="24"/>
      <c r="M37" s="24"/>
      <c r="N37" s="24">
        <v>0</v>
      </c>
      <c r="O37" s="24">
        <v>0</v>
      </c>
      <c r="P37" s="24">
        <f>N37*O37</f>
        <v>0</v>
      </c>
      <c r="Q37" s="23">
        <v>75</v>
      </c>
      <c r="R37" s="60" t="s">
        <v>459</v>
      </c>
    </row>
    <row r="38" spans="1:18" ht="45" customHeight="1" x14ac:dyDescent="0.2">
      <c r="B38" s="42" t="s">
        <v>442</v>
      </c>
      <c r="C38" s="165"/>
      <c r="D38" s="165"/>
      <c r="E38" s="165"/>
      <c r="F38" s="65" t="s">
        <v>61</v>
      </c>
      <c r="G38" s="166">
        <v>45078</v>
      </c>
      <c r="H38" s="166"/>
      <c r="I38" s="24"/>
      <c r="J38" s="24"/>
      <c r="K38" s="24"/>
      <c r="L38" s="24"/>
      <c r="M38" s="24"/>
      <c r="N38" s="24">
        <v>0</v>
      </c>
      <c r="O38" s="24">
        <v>0</v>
      </c>
      <c r="P38" s="24">
        <f>N38*O38</f>
        <v>0</v>
      </c>
      <c r="Q38" s="23">
        <v>40</v>
      </c>
      <c r="R38" s="60" t="s">
        <v>460</v>
      </c>
    </row>
    <row r="39" spans="1:18" ht="45" customHeight="1" x14ac:dyDescent="0.2">
      <c r="B39" s="42"/>
      <c r="C39" s="165"/>
      <c r="D39" s="165"/>
      <c r="E39" s="165"/>
      <c r="F39" s="65" t="s">
        <v>60</v>
      </c>
      <c r="G39" s="166"/>
      <c r="H39" s="166"/>
      <c r="I39" s="24"/>
      <c r="J39" s="24"/>
      <c r="K39" s="24"/>
      <c r="L39" s="24"/>
      <c r="M39" s="24"/>
      <c r="N39" s="24">
        <v>0</v>
      </c>
      <c r="O39" s="24">
        <v>0</v>
      </c>
      <c r="P39" s="24">
        <f>N39*O39</f>
        <v>0</v>
      </c>
      <c r="Q39" s="23">
        <v>0</v>
      </c>
      <c r="R39" s="60"/>
    </row>
    <row r="40" spans="1:18" ht="30" customHeight="1" x14ac:dyDescent="0.2">
      <c r="B40" s="25" t="s">
        <v>89</v>
      </c>
      <c r="C40" s="25" t="s">
        <v>89</v>
      </c>
      <c r="F40" s="23">
        <f>Q40</f>
        <v>38.333333333333336</v>
      </c>
      <c r="G40" s="45"/>
      <c r="H40" s="45"/>
      <c r="N40" s="46">
        <f>SUM(N37:N39)</f>
        <v>0</v>
      </c>
      <c r="O40" s="46">
        <f>SUM(O37:O39)</f>
        <v>0</v>
      </c>
      <c r="P40" s="46">
        <f>SUM(P37:P39)</f>
        <v>0</v>
      </c>
      <c r="Q40" s="23">
        <f>AVERAGE(Q37:Q39)</f>
        <v>38.333333333333336</v>
      </c>
      <c r="R40" s="60"/>
    </row>
    <row r="41" spans="1:18" ht="30" customHeight="1" x14ac:dyDescent="0.2">
      <c r="B41" s="67"/>
      <c r="C41" s="68"/>
      <c r="D41" s="68"/>
      <c r="E41" s="68"/>
      <c r="F41" s="68"/>
      <c r="G41" s="68"/>
      <c r="H41" s="68"/>
      <c r="I41" s="68"/>
      <c r="J41" s="68"/>
      <c r="K41" s="68"/>
      <c r="L41" s="68"/>
      <c r="M41" s="68"/>
      <c r="N41" s="69"/>
      <c r="O41" s="68"/>
      <c r="P41" s="68"/>
      <c r="Q41" s="68"/>
      <c r="R41" s="68"/>
    </row>
    <row r="42" spans="1:18" ht="30" customHeight="1" x14ac:dyDescent="0.2">
      <c r="B42" s="36" t="s">
        <v>159</v>
      </c>
    </row>
    <row r="43" spans="1:18" ht="30" customHeight="1" x14ac:dyDescent="0.2">
      <c r="A43" s="66"/>
      <c r="B43" s="62" t="s">
        <v>102</v>
      </c>
      <c r="C43" s="31" t="s">
        <v>307</v>
      </c>
      <c r="D43" s="31" t="s">
        <v>68</v>
      </c>
      <c r="E43" s="31" t="s">
        <v>51</v>
      </c>
      <c r="F43" s="31" t="s">
        <v>0</v>
      </c>
      <c r="G43" s="31" t="s">
        <v>106</v>
      </c>
      <c r="H43" s="31" t="s">
        <v>103</v>
      </c>
      <c r="I43" s="31" t="s">
        <v>105</v>
      </c>
      <c r="J43" s="31" t="s">
        <v>116</v>
      </c>
      <c r="K43" s="31" t="s">
        <v>117</v>
      </c>
      <c r="L43" s="31" t="s">
        <v>398</v>
      </c>
      <c r="M43" s="31" t="s">
        <v>150</v>
      </c>
      <c r="N43" s="37" t="s">
        <v>114</v>
      </c>
      <c r="O43" s="31" t="s">
        <v>104</v>
      </c>
      <c r="P43" s="31" t="s">
        <v>115</v>
      </c>
      <c r="Q43" s="31" t="s">
        <v>118</v>
      </c>
      <c r="R43" s="31" t="s">
        <v>107</v>
      </c>
    </row>
    <row r="44" spans="1:18" ht="45" customHeight="1" x14ac:dyDescent="0.2">
      <c r="B44" s="42" t="s">
        <v>303</v>
      </c>
      <c r="C44" s="165" t="s">
        <v>325</v>
      </c>
      <c r="D44" s="165" t="s">
        <v>326</v>
      </c>
      <c r="E44" s="165" t="s">
        <v>388</v>
      </c>
      <c r="F44" s="65" t="s">
        <v>61</v>
      </c>
      <c r="G44" s="166">
        <v>45078</v>
      </c>
      <c r="H44" s="166"/>
      <c r="I44" s="64" t="s">
        <v>462</v>
      </c>
      <c r="J44" s="24"/>
      <c r="K44" s="24"/>
      <c r="L44" s="24"/>
      <c r="M44" s="24"/>
      <c r="N44" s="24">
        <v>0</v>
      </c>
      <c r="O44" s="24">
        <v>0</v>
      </c>
      <c r="P44" s="24">
        <f>N44*O44</f>
        <v>0</v>
      </c>
      <c r="Q44" s="23">
        <v>40</v>
      </c>
      <c r="R44" s="60" t="s">
        <v>461</v>
      </c>
    </row>
    <row r="45" spans="1:18" ht="30" customHeight="1" x14ac:dyDescent="0.2">
      <c r="B45" s="25" t="s">
        <v>89</v>
      </c>
      <c r="C45" s="25" t="s">
        <v>89</v>
      </c>
      <c r="F45" s="23">
        <f>Q45</f>
        <v>40</v>
      </c>
      <c r="G45" s="45"/>
      <c r="H45" s="45"/>
      <c r="N45" s="46">
        <f>SUM(N44:N44)</f>
        <v>0</v>
      </c>
      <c r="O45" s="46">
        <f>SUM(O44:O44)</f>
        <v>0</v>
      </c>
      <c r="P45" s="46">
        <f>SUM(P44:P44)</f>
        <v>0</v>
      </c>
      <c r="Q45" s="23">
        <f>AVERAGE(Q44:Q44)</f>
        <v>40</v>
      </c>
      <c r="R45" s="60"/>
    </row>
    <row r="46" spans="1:18" ht="30" customHeight="1" x14ac:dyDescent="0.2">
      <c r="B46" s="36"/>
    </row>
    <row r="47" spans="1:18" ht="30" customHeight="1" x14ac:dyDescent="0.2">
      <c r="B47" s="36" t="s">
        <v>160</v>
      </c>
    </row>
    <row r="48" spans="1:18" ht="30" customHeight="1" x14ac:dyDescent="0.2">
      <c r="A48" s="66"/>
      <c r="B48" s="62" t="s">
        <v>102</v>
      </c>
      <c r="C48" s="31" t="s">
        <v>307</v>
      </c>
      <c r="D48" s="31" t="s">
        <v>68</v>
      </c>
      <c r="E48" s="31" t="s">
        <v>51</v>
      </c>
      <c r="F48" s="31" t="s">
        <v>0</v>
      </c>
      <c r="G48" s="31" t="s">
        <v>106</v>
      </c>
      <c r="H48" s="31" t="s">
        <v>103</v>
      </c>
      <c r="I48" s="31" t="s">
        <v>105</v>
      </c>
      <c r="J48" s="31" t="s">
        <v>116</v>
      </c>
      <c r="K48" s="31" t="s">
        <v>117</v>
      </c>
      <c r="L48" s="31" t="s">
        <v>398</v>
      </c>
      <c r="M48" s="31" t="s">
        <v>150</v>
      </c>
      <c r="N48" s="37" t="s">
        <v>114</v>
      </c>
      <c r="O48" s="31" t="s">
        <v>104</v>
      </c>
      <c r="P48" s="31" t="s">
        <v>115</v>
      </c>
      <c r="Q48" s="31" t="s">
        <v>118</v>
      </c>
      <c r="R48" s="31" t="s">
        <v>107</v>
      </c>
    </row>
    <row r="49" spans="1:24" ht="45" customHeight="1" x14ac:dyDescent="0.2">
      <c r="B49" s="42"/>
      <c r="C49" s="165" t="s">
        <v>327</v>
      </c>
      <c r="D49" s="165" t="s">
        <v>326</v>
      </c>
      <c r="E49" s="165"/>
      <c r="F49" s="65" t="s">
        <v>60</v>
      </c>
      <c r="G49" s="166"/>
      <c r="H49" s="166"/>
      <c r="I49" s="24"/>
      <c r="J49" s="24"/>
      <c r="K49" s="24"/>
      <c r="L49" s="24"/>
      <c r="M49" s="24"/>
      <c r="N49" s="24">
        <v>0</v>
      </c>
      <c r="O49" s="24">
        <v>0</v>
      </c>
      <c r="P49" s="24">
        <f>N49*O49</f>
        <v>0</v>
      </c>
      <c r="Q49" s="23">
        <v>0</v>
      </c>
      <c r="R49" s="60"/>
    </row>
    <row r="50" spans="1:24" ht="45" customHeight="1" x14ac:dyDescent="0.2">
      <c r="B50" s="42"/>
      <c r="C50" s="165"/>
      <c r="D50" s="165"/>
      <c r="E50" s="165"/>
      <c r="F50" s="65" t="s">
        <v>60</v>
      </c>
      <c r="G50" s="166"/>
      <c r="H50" s="166"/>
      <c r="I50" s="24"/>
      <c r="J50" s="24"/>
      <c r="K50" s="24"/>
      <c r="L50" s="24"/>
      <c r="M50" s="24"/>
      <c r="N50" s="24">
        <v>0</v>
      </c>
      <c r="O50" s="24">
        <v>0</v>
      </c>
      <c r="P50" s="24">
        <f>N50*O50</f>
        <v>0</v>
      </c>
      <c r="Q50" s="23">
        <v>0</v>
      </c>
      <c r="R50" s="60"/>
    </row>
    <row r="51" spans="1:24" ht="45" customHeight="1" x14ac:dyDescent="0.2">
      <c r="B51" s="42"/>
      <c r="C51" s="165"/>
      <c r="D51" s="165"/>
      <c r="E51" s="165"/>
      <c r="F51" s="65" t="s">
        <v>60</v>
      </c>
      <c r="G51" s="166"/>
      <c r="H51" s="166"/>
      <c r="I51" s="24"/>
      <c r="J51" s="24"/>
      <c r="K51" s="24"/>
      <c r="L51" s="24"/>
      <c r="M51" s="24"/>
      <c r="N51" s="24">
        <v>0</v>
      </c>
      <c r="O51" s="24">
        <v>0</v>
      </c>
      <c r="P51" s="24">
        <f>N51*O51</f>
        <v>0</v>
      </c>
      <c r="Q51" s="23">
        <v>0</v>
      </c>
      <c r="R51" s="60"/>
    </row>
    <row r="52" spans="1:24" ht="30" customHeight="1" x14ac:dyDescent="0.2">
      <c r="B52" s="25" t="s">
        <v>89</v>
      </c>
      <c r="C52" s="25" t="s">
        <v>89</v>
      </c>
      <c r="F52" s="23">
        <f ca="1">Q52</f>
        <v>0</v>
      </c>
      <c r="G52" s="45"/>
      <c r="H52" s="45"/>
      <c r="N52" s="46">
        <f>SUM(N49:N51)</f>
        <v>0</v>
      </c>
      <c r="O52" s="46">
        <f>SUM(O49:O51)</f>
        <v>0</v>
      </c>
      <c r="P52" s="46">
        <f>SUM(P49:P51)</f>
        <v>0</v>
      </c>
      <c r="Q52" s="23">
        <f ca="1">AVERAGE(Q49:CQ5150)</f>
        <v>0</v>
      </c>
      <c r="R52" s="60"/>
    </row>
    <row r="53" spans="1:24" ht="30" customHeight="1" x14ac:dyDescent="0.2">
      <c r="A53" s="66"/>
      <c r="F53" s="52"/>
      <c r="G53" s="52"/>
      <c r="H53" s="52"/>
      <c r="I53" s="52"/>
      <c r="J53" s="52"/>
      <c r="K53" s="52"/>
      <c r="L53" s="52"/>
      <c r="M53" s="52"/>
    </row>
    <row r="54" spans="1:24" ht="30" customHeight="1" x14ac:dyDescent="0.2">
      <c r="B54" s="36" t="s">
        <v>161</v>
      </c>
    </row>
    <row r="55" spans="1:24" ht="30" customHeight="1" x14ac:dyDescent="0.2">
      <c r="A55" s="66"/>
      <c r="B55" s="62" t="s">
        <v>102</v>
      </c>
      <c r="C55" s="31" t="s">
        <v>307</v>
      </c>
      <c r="D55" s="31" t="s">
        <v>68</v>
      </c>
      <c r="E55" s="31" t="s">
        <v>51</v>
      </c>
      <c r="F55" s="31" t="s">
        <v>0</v>
      </c>
      <c r="G55" s="31" t="s">
        <v>106</v>
      </c>
      <c r="H55" s="31" t="s">
        <v>103</v>
      </c>
      <c r="I55" s="31" t="s">
        <v>105</v>
      </c>
      <c r="J55" s="31" t="s">
        <v>116</v>
      </c>
      <c r="K55" s="31" t="s">
        <v>117</v>
      </c>
      <c r="L55" s="31" t="s">
        <v>398</v>
      </c>
      <c r="M55" s="31" t="s">
        <v>150</v>
      </c>
      <c r="N55" s="37" t="s">
        <v>114</v>
      </c>
      <c r="O55" s="31" t="s">
        <v>104</v>
      </c>
      <c r="P55" s="31" t="s">
        <v>115</v>
      </c>
      <c r="Q55" s="31" t="s">
        <v>118</v>
      </c>
      <c r="R55" s="31" t="s">
        <v>107</v>
      </c>
      <c r="W55" s="50"/>
    </row>
    <row r="56" spans="1:24" ht="45" customHeight="1" x14ac:dyDescent="0.25">
      <c r="B56" s="42"/>
      <c r="C56" s="165" t="s">
        <v>327</v>
      </c>
      <c r="D56" s="165" t="s">
        <v>326</v>
      </c>
      <c r="E56" s="165"/>
      <c r="F56" s="65" t="s">
        <v>60</v>
      </c>
      <c r="G56" s="166"/>
      <c r="H56" s="166"/>
      <c r="I56" s="24"/>
      <c r="J56" s="24"/>
      <c r="K56" s="24"/>
      <c r="L56" s="24"/>
      <c r="M56" s="24"/>
      <c r="N56" s="24">
        <v>0</v>
      </c>
      <c r="O56" s="24">
        <v>0</v>
      </c>
      <c r="P56" s="24">
        <f>N56*O56</f>
        <v>0</v>
      </c>
      <c r="Q56" s="23">
        <v>0</v>
      </c>
      <c r="R56" s="273" t="s">
        <v>463</v>
      </c>
      <c r="W56" s="51"/>
    </row>
    <row r="57" spans="1:24" ht="45" customHeight="1" x14ac:dyDescent="0.2">
      <c r="B57" s="42"/>
      <c r="C57" s="165"/>
      <c r="D57" s="165"/>
      <c r="E57" s="165"/>
      <c r="F57" s="65" t="s">
        <v>60</v>
      </c>
      <c r="G57" s="166"/>
      <c r="H57" s="166"/>
      <c r="I57" s="24"/>
      <c r="J57" s="24"/>
      <c r="K57" s="24"/>
      <c r="L57" s="24"/>
      <c r="M57" s="24"/>
      <c r="N57" s="24">
        <v>0</v>
      </c>
      <c r="O57" s="24">
        <v>0</v>
      </c>
      <c r="P57" s="24">
        <f>N57*O57</f>
        <v>0</v>
      </c>
      <c r="Q57" s="23">
        <v>0</v>
      </c>
      <c r="R57" s="60"/>
      <c r="X57" s="50"/>
    </row>
    <row r="58" spans="1:24" ht="45" customHeight="1" x14ac:dyDescent="0.2">
      <c r="B58" s="42"/>
      <c r="C58" s="165"/>
      <c r="D58" s="165"/>
      <c r="E58" s="165"/>
      <c r="F58" s="65" t="s">
        <v>60</v>
      </c>
      <c r="G58" s="166"/>
      <c r="H58" s="166"/>
      <c r="I58" s="24"/>
      <c r="J58" s="24"/>
      <c r="K58" s="24"/>
      <c r="L58" s="24"/>
      <c r="M58" s="24"/>
      <c r="N58" s="24">
        <v>0</v>
      </c>
      <c r="O58" s="24">
        <v>0</v>
      </c>
      <c r="P58" s="24">
        <f>N58*O58</f>
        <v>0</v>
      </c>
      <c r="Q58" s="23">
        <v>0</v>
      </c>
      <c r="R58" s="60"/>
    </row>
    <row r="59" spans="1:24" ht="30" customHeight="1" x14ac:dyDescent="0.2">
      <c r="B59" s="25" t="s">
        <v>89</v>
      </c>
      <c r="C59" s="25" t="s">
        <v>89</v>
      </c>
      <c r="F59" s="23">
        <f>Q59</f>
        <v>0</v>
      </c>
      <c r="G59" s="45"/>
      <c r="H59" s="45"/>
      <c r="N59" s="46">
        <f>SUM(N56:N58)</f>
        <v>0</v>
      </c>
      <c r="O59" s="46">
        <f>SUM(O56:O58)</f>
        <v>0</v>
      </c>
      <c r="P59" s="46">
        <f>SUM(P56:P58)</f>
        <v>0</v>
      </c>
      <c r="Q59" s="23">
        <f>AVERAGE(Q56:Q58)</f>
        <v>0</v>
      </c>
      <c r="R59" s="60"/>
    </row>
    <row r="60" spans="1:24" ht="30" customHeight="1" x14ac:dyDescent="0.2"/>
    <row r="61" spans="1:24" ht="30" customHeight="1" x14ac:dyDescent="0.2">
      <c r="B61" s="36" t="s">
        <v>162</v>
      </c>
    </row>
    <row r="62" spans="1:24" ht="30" customHeight="1" x14ac:dyDescent="0.2">
      <c r="A62" s="66"/>
      <c r="B62" s="62" t="s">
        <v>102</v>
      </c>
      <c r="C62" s="31" t="s">
        <v>307</v>
      </c>
      <c r="D62" s="31" t="s">
        <v>68</v>
      </c>
      <c r="E62" s="31" t="s">
        <v>51</v>
      </c>
      <c r="F62" s="31" t="s">
        <v>0</v>
      </c>
      <c r="G62" s="31" t="s">
        <v>106</v>
      </c>
      <c r="H62" s="31" t="s">
        <v>103</v>
      </c>
      <c r="I62" s="31" t="s">
        <v>105</v>
      </c>
      <c r="J62" s="31" t="s">
        <v>116</v>
      </c>
      <c r="K62" s="31" t="s">
        <v>117</v>
      </c>
      <c r="L62" s="31" t="s">
        <v>398</v>
      </c>
      <c r="M62" s="31" t="s">
        <v>150</v>
      </c>
      <c r="N62" s="37" t="s">
        <v>114</v>
      </c>
      <c r="O62" s="31" t="s">
        <v>104</v>
      </c>
      <c r="P62" s="31" t="s">
        <v>115</v>
      </c>
      <c r="Q62" s="31" t="s">
        <v>118</v>
      </c>
      <c r="R62" s="31" t="s">
        <v>107</v>
      </c>
    </row>
    <row r="63" spans="1:24" ht="45" customHeight="1" x14ac:dyDescent="0.2">
      <c r="B63" s="42"/>
      <c r="C63" s="165" t="s">
        <v>327</v>
      </c>
      <c r="D63" s="165" t="s">
        <v>326</v>
      </c>
      <c r="E63" s="165"/>
      <c r="F63" s="65" t="s">
        <v>60</v>
      </c>
      <c r="G63" s="166"/>
      <c r="H63" s="166"/>
      <c r="I63" s="24"/>
      <c r="J63" s="24"/>
      <c r="K63" s="24"/>
      <c r="L63" s="24"/>
      <c r="M63" s="24"/>
      <c r="N63" s="24">
        <v>0</v>
      </c>
      <c r="O63" s="24">
        <v>0</v>
      </c>
      <c r="P63" s="24">
        <f>N63*O63</f>
        <v>0</v>
      </c>
      <c r="Q63" s="23">
        <v>0</v>
      </c>
      <c r="R63" s="60" t="s">
        <v>76</v>
      </c>
    </row>
    <row r="64" spans="1:24" ht="45" customHeight="1" x14ac:dyDescent="0.2">
      <c r="B64" s="42"/>
      <c r="C64" s="165"/>
      <c r="D64" s="165"/>
      <c r="E64" s="165"/>
      <c r="F64" s="65" t="s">
        <v>60</v>
      </c>
      <c r="G64" s="166"/>
      <c r="H64" s="166"/>
      <c r="I64" s="24"/>
      <c r="J64" s="24"/>
      <c r="K64" s="24"/>
      <c r="L64" s="24"/>
      <c r="M64" s="24"/>
      <c r="N64" s="24">
        <v>0</v>
      </c>
      <c r="O64" s="24">
        <v>0</v>
      </c>
      <c r="P64" s="24">
        <f>N64*O64</f>
        <v>0</v>
      </c>
      <c r="Q64" s="23">
        <v>0</v>
      </c>
      <c r="R64" s="60"/>
    </row>
    <row r="65" spans="1:18" ht="45" customHeight="1" x14ac:dyDescent="0.2">
      <c r="B65" s="42"/>
      <c r="C65" s="165"/>
      <c r="D65" s="165"/>
      <c r="E65" s="165"/>
      <c r="F65" s="65" t="s">
        <v>60</v>
      </c>
      <c r="G65" s="166"/>
      <c r="H65" s="166"/>
      <c r="I65" s="24"/>
      <c r="J65" s="24"/>
      <c r="K65" s="24"/>
      <c r="L65" s="24"/>
      <c r="M65" s="24"/>
      <c r="N65" s="24">
        <v>0</v>
      </c>
      <c r="O65" s="24">
        <v>0</v>
      </c>
      <c r="P65" s="24">
        <f>N65*O65</f>
        <v>0</v>
      </c>
      <c r="Q65" s="23">
        <v>0</v>
      </c>
      <c r="R65" s="60"/>
    </row>
    <row r="66" spans="1:18" ht="30" customHeight="1" x14ac:dyDescent="0.2">
      <c r="B66" s="25" t="s">
        <v>89</v>
      </c>
      <c r="C66" s="25" t="s">
        <v>89</v>
      </c>
      <c r="F66" s="23">
        <f>Q66</f>
        <v>0</v>
      </c>
      <c r="G66" s="45"/>
      <c r="H66" s="45"/>
      <c r="N66" s="46">
        <f>SUM(N63:N65)</f>
        <v>0</v>
      </c>
      <c r="O66" s="46">
        <f>SUM(O63:O65)</f>
        <v>0</v>
      </c>
      <c r="P66" s="46">
        <f>SUM(P63:P65)</f>
        <v>0</v>
      </c>
      <c r="Q66" s="23">
        <f>AVERAGE(Q63:Q65)</f>
        <v>0</v>
      </c>
      <c r="R66" s="60"/>
    </row>
    <row r="67" spans="1:18" ht="30" customHeight="1" x14ac:dyDescent="0.25">
      <c r="C67" s="234"/>
      <c r="D67" s="234"/>
      <c r="E67" s="234"/>
      <c r="F67" s="234"/>
      <c r="G67" s="234"/>
    </row>
    <row r="68" spans="1:18" ht="30" customHeight="1" x14ac:dyDescent="0.2">
      <c r="B68" s="36" t="s">
        <v>245</v>
      </c>
    </row>
    <row r="69" spans="1:18" ht="30" customHeight="1" x14ac:dyDescent="0.2">
      <c r="A69" s="66"/>
      <c r="B69" s="62" t="s">
        <v>102</v>
      </c>
      <c r="C69" s="31" t="s">
        <v>307</v>
      </c>
      <c r="D69" s="31" t="s">
        <v>68</v>
      </c>
      <c r="E69" s="31" t="s">
        <v>51</v>
      </c>
      <c r="F69" s="31" t="s">
        <v>0</v>
      </c>
      <c r="G69" s="31" t="s">
        <v>106</v>
      </c>
      <c r="H69" s="31" t="s">
        <v>103</v>
      </c>
      <c r="I69" s="31" t="s">
        <v>105</v>
      </c>
      <c r="J69" s="31" t="s">
        <v>116</v>
      </c>
      <c r="K69" s="31" t="s">
        <v>117</v>
      </c>
      <c r="L69" s="31" t="s">
        <v>398</v>
      </c>
      <c r="M69" s="31" t="s">
        <v>150</v>
      </c>
      <c r="N69" s="37" t="s">
        <v>114</v>
      </c>
      <c r="O69" s="31" t="s">
        <v>104</v>
      </c>
      <c r="P69" s="31" t="s">
        <v>115</v>
      </c>
      <c r="Q69" s="31" t="s">
        <v>118</v>
      </c>
      <c r="R69" s="31" t="s">
        <v>107</v>
      </c>
    </row>
    <row r="70" spans="1:18" ht="45" customHeight="1" x14ac:dyDescent="0.2">
      <c r="B70" s="42"/>
      <c r="C70" s="165" t="s">
        <v>328</v>
      </c>
      <c r="D70" s="165" t="s">
        <v>330</v>
      </c>
      <c r="E70" s="165"/>
      <c r="F70" s="65" t="s">
        <v>61</v>
      </c>
      <c r="G70" s="166"/>
      <c r="H70" s="166"/>
      <c r="I70" s="64" t="s">
        <v>465</v>
      </c>
      <c r="J70" s="24"/>
      <c r="K70" s="24"/>
      <c r="L70" s="24"/>
      <c r="M70" s="24"/>
      <c r="N70" s="24">
        <v>0</v>
      </c>
      <c r="O70" s="24">
        <v>0</v>
      </c>
      <c r="P70" s="24">
        <f>N70*O70</f>
        <v>0</v>
      </c>
      <c r="Q70" s="23">
        <v>20</v>
      </c>
      <c r="R70" s="60" t="s">
        <v>464</v>
      </c>
    </row>
    <row r="71" spans="1:18" ht="45" customHeight="1" x14ac:dyDescent="0.2">
      <c r="B71" s="42"/>
      <c r="C71" s="165"/>
      <c r="D71" s="165"/>
      <c r="E71" s="165"/>
      <c r="F71" s="65" t="s">
        <v>60</v>
      </c>
      <c r="G71" s="166"/>
      <c r="H71" s="166"/>
      <c r="I71" s="24"/>
      <c r="J71" s="24"/>
      <c r="K71" s="24"/>
      <c r="L71" s="24"/>
      <c r="M71" s="24"/>
      <c r="N71" s="24">
        <v>0</v>
      </c>
      <c r="O71" s="24">
        <v>0</v>
      </c>
      <c r="P71" s="24">
        <f>N71*O71</f>
        <v>0</v>
      </c>
      <c r="Q71" s="23">
        <v>0</v>
      </c>
      <c r="R71" s="60"/>
    </row>
    <row r="72" spans="1:18" ht="45" customHeight="1" x14ac:dyDescent="0.2">
      <c r="B72" s="42"/>
      <c r="C72" s="165"/>
      <c r="D72" s="165"/>
      <c r="E72" s="165"/>
      <c r="F72" s="65" t="s">
        <v>60</v>
      </c>
      <c r="G72" s="166"/>
      <c r="H72" s="166"/>
      <c r="I72" s="24"/>
      <c r="J72" s="24"/>
      <c r="K72" s="24"/>
      <c r="L72" s="24"/>
      <c r="M72" s="24"/>
      <c r="N72" s="24">
        <v>0</v>
      </c>
      <c r="O72" s="24">
        <v>0</v>
      </c>
      <c r="P72" s="24">
        <f>N72*O72</f>
        <v>0</v>
      </c>
      <c r="Q72" s="23">
        <v>0</v>
      </c>
      <c r="R72" s="60"/>
    </row>
    <row r="73" spans="1:18" ht="30" customHeight="1" x14ac:dyDescent="0.2">
      <c r="B73" s="25" t="s">
        <v>89</v>
      </c>
      <c r="C73" s="25" t="s">
        <v>89</v>
      </c>
      <c r="F73" s="23">
        <f>Q73</f>
        <v>6.666666666666667</v>
      </c>
      <c r="G73" s="45"/>
      <c r="H73" s="45"/>
      <c r="N73" s="46">
        <f>SUM(N70:N72)</f>
        <v>0</v>
      </c>
      <c r="O73" s="46">
        <f>SUM(O70:O72)</f>
        <v>0</v>
      </c>
      <c r="P73" s="46">
        <f>SUM(P70:P72)</f>
        <v>0</v>
      </c>
      <c r="Q73" s="23">
        <f>AVERAGE(Q70:Q72)</f>
        <v>6.666666666666667</v>
      </c>
      <c r="R73" s="60"/>
    </row>
    <row r="74" spans="1:18" ht="30" customHeight="1" x14ac:dyDescent="0.2"/>
    <row r="75" spans="1:18" ht="30" customHeight="1" x14ac:dyDescent="0.2">
      <c r="B75" s="36" t="s">
        <v>246</v>
      </c>
    </row>
    <row r="76" spans="1:18" ht="30" customHeight="1" x14ac:dyDescent="0.2">
      <c r="A76" s="66"/>
      <c r="B76" s="62" t="s">
        <v>102</v>
      </c>
      <c r="C76" s="31" t="s">
        <v>307</v>
      </c>
      <c r="D76" s="31" t="s">
        <v>68</v>
      </c>
      <c r="E76" s="31" t="s">
        <v>51</v>
      </c>
      <c r="F76" s="31" t="s">
        <v>0</v>
      </c>
      <c r="G76" s="31" t="s">
        <v>106</v>
      </c>
      <c r="H76" s="31" t="s">
        <v>103</v>
      </c>
      <c r="I76" s="31" t="s">
        <v>105</v>
      </c>
      <c r="J76" s="31" t="s">
        <v>116</v>
      </c>
      <c r="K76" s="31" t="s">
        <v>117</v>
      </c>
      <c r="L76" s="31" t="s">
        <v>398</v>
      </c>
      <c r="M76" s="31" t="s">
        <v>150</v>
      </c>
      <c r="N76" s="37" t="s">
        <v>114</v>
      </c>
      <c r="O76" s="31" t="s">
        <v>104</v>
      </c>
      <c r="P76" s="31" t="s">
        <v>115</v>
      </c>
      <c r="Q76" s="31" t="s">
        <v>118</v>
      </c>
      <c r="R76" s="31" t="s">
        <v>107</v>
      </c>
    </row>
    <row r="77" spans="1:18" ht="45" customHeight="1" x14ac:dyDescent="0.2">
      <c r="B77" s="42"/>
      <c r="C77" s="165" t="s">
        <v>329</v>
      </c>
      <c r="D77" s="165" t="s">
        <v>326</v>
      </c>
      <c r="E77" s="165"/>
      <c r="F77" s="65" t="s">
        <v>60</v>
      </c>
      <c r="G77" s="166"/>
      <c r="H77" s="166"/>
      <c r="I77" s="24"/>
      <c r="J77" s="24"/>
      <c r="K77" s="24"/>
      <c r="L77" s="24"/>
      <c r="M77" s="24"/>
      <c r="N77" s="24">
        <v>0</v>
      </c>
      <c r="O77" s="24">
        <v>0</v>
      </c>
      <c r="P77" s="24">
        <f>N77*O77</f>
        <v>0</v>
      </c>
      <c r="Q77" s="23">
        <v>0</v>
      </c>
      <c r="R77" s="60"/>
    </row>
    <row r="78" spans="1:18" ht="45" customHeight="1" x14ac:dyDescent="0.2">
      <c r="B78" s="42"/>
      <c r="C78" s="165"/>
      <c r="D78" s="165"/>
      <c r="E78" s="165"/>
      <c r="F78" s="65" t="s">
        <v>60</v>
      </c>
      <c r="G78" s="166"/>
      <c r="H78" s="166"/>
      <c r="I78" s="24"/>
      <c r="J78" s="24"/>
      <c r="K78" s="24"/>
      <c r="L78" s="24"/>
      <c r="M78" s="24"/>
      <c r="N78" s="24">
        <v>0</v>
      </c>
      <c r="O78" s="24">
        <v>0</v>
      </c>
      <c r="P78" s="24">
        <f>N78*O78</f>
        <v>0</v>
      </c>
      <c r="Q78" s="23">
        <v>0</v>
      </c>
      <c r="R78" s="60"/>
    </row>
    <row r="79" spans="1:18" ht="45" customHeight="1" x14ac:dyDescent="0.2">
      <c r="B79" s="42"/>
      <c r="C79" s="165"/>
      <c r="D79" s="165"/>
      <c r="E79" s="165"/>
      <c r="F79" s="65" t="s">
        <v>60</v>
      </c>
      <c r="G79" s="166"/>
      <c r="H79" s="166"/>
      <c r="I79" s="24"/>
      <c r="J79" s="24"/>
      <c r="K79" s="24"/>
      <c r="L79" s="24"/>
      <c r="M79" s="24"/>
      <c r="N79" s="24">
        <v>0</v>
      </c>
      <c r="O79" s="24">
        <v>0</v>
      </c>
      <c r="P79" s="24">
        <f>N79*O79</f>
        <v>0</v>
      </c>
      <c r="Q79" s="23">
        <v>0</v>
      </c>
      <c r="R79" s="60"/>
    </row>
    <row r="80" spans="1:18" ht="30" customHeight="1" x14ac:dyDescent="0.2">
      <c r="B80" s="25" t="s">
        <v>89</v>
      </c>
      <c r="C80" s="25" t="s">
        <v>89</v>
      </c>
      <c r="F80" s="23">
        <f>Q80</f>
        <v>0</v>
      </c>
      <c r="G80" s="45"/>
      <c r="H80" s="45"/>
      <c r="N80" s="46">
        <f>SUM(N77:N79)</f>
        <v>0</v>
      </c>
      <c r="O80" s="46">
        <f>SUM(O77:O79)</f>
        <v>0</v>
      </c>
      <c r="P80" s="46">
        <f>SUM(P77:P79)</f>
        <v>0</v>
      </c>
      <c r="Q80" s="23">
        <f>AVERAGE(Q77:Q79)</f>
        <v>0</v>
      </c>
      <c r="R80" s="60"/>
    </row>
    <row r="81" spans="1:20" ht="30" customHeight="1" x14ac:dyDescent="0.2"/>
    <row r="82" spans="1:20" ht="30" customHeight="1" x14ac:dyDescent="0.2">
      <c r="B82" s="36" t="s">
        <v>247</v>
      </c>
    </row>
    <row r="83" spans="1:20" ht="30" customHeight="1" x14ac:dyDescent="0.2">
      <c r="A83" s="66"/>
      <c r="B83" s="62" t="s">
        <v>102</v>
      </c>
      <c r="C83" s="31" t="s">
        <v>307</v>
      </c>
      <c r="D83" s="31" t="s">
        <v>68</v>
      </c>
      <c r="E83" s="31" t="s">
        <v>51</v>
      </c>
      <c r="F83" s="31" t="s">
        <v>0</v>
      </c>
      <c r="G83" s="31" t="s">
        <v>106</v>
      </c>
      <c r="H83" s="31" t="s">
        <v>103</v>
      </c>
      <c r="I83" s="31" t="s">
        <v>105</v>
      </c>
      <c r="J83" s="31" t="s">
        <v>116</v>
      </c>
      <c r="K83" s="31" t="s">
        <v>117</v>
      </c>
      <c r="L83" s="31" t="s">
        <v>398</v>
      </c>
      <c r="M83" s="31" t="s">
        <v>150</v>
      </c>
      <c r="N83" s="37" t="s">
        <v>114</v>
      </c>
      <c r="O83" s="31" t="s">
        <v>104</v>
      </c>
      <c r="P83" s="31" t="s">
        <v>115</v>
      </c>
      <c r="Q83" s="31" t="s">
        <v>118</v>
      </c>
      <c r="R83" s="31" t="s">
        <v>107</v>
      </c>
    </row>
    <row r="84" spans="1:20" ht="45" customHeight="1" x14ac:dyDescent="0.2">
      <c r="B84" s="42" t="s">
        <v>472</v>
      </c>
      <c r="C84" s="165" t="s">
        <v>467</v>
      </c>
      <c r="D84" s="165" t="s">
        <v>305</v>
      </c>
      <c r="E84" s="165" t="s">
        <v>470</v>
      </c>
      <c r="F84" s="65" t="s">
        <v>61</v>
      </c>
      <c r="G84" s="166"/>
      <c r="H84" s="166"/>
      <c r="I84" s="64" t="s">
        <v>474</v>
      </c>
      <c r="J84" s="24"/>
      <c r="K84" s="24"/>
      <c r="L84" s="24"/>
      <c r="M84" s="24"/>
      <c r="N84" s="24">
        <v>0</v>
      </c>
      <c r="O84" s="24">
        <v>0</v>
      </c>
      <c r="P84" s="24">
        <f>N84*O84</f>
        <v>0</v>
      </c>
      <c r="Q84" s="23">
        <v>40</v>
      </c>
      <c r="R84" s="60" t="s">
        <v>469</v>
      </c>
    </row>
    <row r="85" spans="1:20" ht="45" customHeight="1" x14ac:dyDescent="0.2">
      <c r="B85" s="42" t="s">
        <v>473</v>
      </c>
      <c r="C85" s="165" t="s">
        <v>467</v>
      </c>
      <c r="D85" s="165" t="s">
        <v>305</v>
      </c>
      <c r="E85" s="165" t="s">
        <v>471</v>
      </c>
      <c r="F85" s="65" t="s">
        <v>61</v>
      </c>
      <c r="G85" s="166"/>
      <c r="H85" s="166"/>
      <c r="I85" s="64" t="s">
        <v>475</v>
      </c>
      <c r="J85" s="24"/>
      <c r="K85" s="24"/>
      <c r="L85" s="24"/>
      <c r="M85" s="24"/>
      <c r="N85" s="24">
        <v>0</v>
      </c>
      <c r="O85" s="24">
        <v>0</v>
      </c>
      <c r="P85" s="24">
        <f>N85*O85</f>
        <v>0</v>
      </c>
      <c r="Q85" s="23">
        <v>25</v>
      </c>
      <c r="R85" s="60" t="s">
        <v>468</v>
      </c>
    </row>
    <row r="86" spans="1:20" ht="30" customHeight="1" x14ac:dyDescent="0.2">
      <c r="B86" s="25" t="s">
        <v>89</v>
      </c>
      <c r="C86" s="25" t="s">
        <v>89</v>
      </c>
      <c r="F86" s="23">
        <f>Q86</f>
        <v>32.5</v>
      </c>
      <c r="G86" s="45"/>
      <c r="H86" s="45"/>
      <c r="N86" s="46">
        <f>SUM(N84:N85)</f>
        <v>0</v>
      </c>
      <c r="O86" s="46">
        <f>SUM(O84:O85)</f>
        <v>0</v>
      </c>
      <c r="P86" s="46">
        <f>SUM(P84:P85)</f>
        <v>0</v>
      </c>
      <c r="Q86" s="23">
        <f>AVERAGE(Q84:Q85)</f>
        <v>32.5</v>
      </c>
      <c r="R86" s="60"/>
    </row>
    <row r="87" spans="1:20" ht="30" customHeight="1" x14ac:dyDescent="0.2"/>
    <row r="88" spans="1:20" ht="30" customHeight="1" x14ac:dyDescent="0.2">
      <c r="B88" s="36" t="s">
        <v>248</v>
      </c>
    </row>
    <row r="89" spans="1:20" ht="30" customHeight="1" x14ac:dyDescent="0.2">
      <c r="A89" s="66"/>
      <c r="B89" s="62" t="s">
        <v>102</v>
      </c>
      <c r="C89" s="31" t="s">
        <v>307</v>
      </c>
      <c r="D89" s="31" t="s">
        <v>68</v>
      </c>
      <c r="E89" s="31" t="s">
        <v>51</v>
      </c>
      <c r="F89" s="31" t="s">
        <v>0</v>
      </c>
      <c r="G89" s="31" t="s">
        <v>106</v>
      </c>
      <c r="H89" s="31" t="s">
        <v>103</v>
      </c>
      <c r="I89" s="31" t="s">
        <v>105</v>
      </c>
      <c r="J89" s="31" t="s">
        <v>116</v>
      </c>
      <c r="K89" s="31" t="s">
        <v>117</v>
      </c>
      <c r="L89" s="31" t="s">
        <v>398</v>
      </c>
      <c r="M89" s="31" t="s">
        <v>150</v>
      </c>
      <c r="N89" s="37" t="s">
        <v>114</v>
      </c>
      <c r="O89" s="31" t="s">
        <v>104</v>
      </c>
      <c r="P89" s="31" t="s">
        <v>115</v>
      </c>
      <c r="Q89" s="31" t="s">
        <v>118</v>
      </c>
      <c r="R89" s="31" t="s">
        <v>107</v>
      </c>
    </row>
    <row r="90" spans="1:20" ht="45" customHeight="1" x14ac:dyDescent="0.2">
      <c r="B90" s="42" t="s">
        <v>86</v>
      </c>
      <c r="C90" s="165" t="s">
        <v>331</v>
      </c>
      <c r="D90" s="165" t="s">
        <v>305</v>
      </c>
      <c r="E90" s="165"/>
      <c r="F90" s="65" t="s">
        <v>61</v>
      </c>
      <c r="G90" s="166"/>
      <c r="H90" s="166"/>
      <c r="I90" s="64" t="s">
        <v>466</v>
      </c>
      <c r="J90" s="24"/>
      <c r="K90" s="24"/>
      <c r="L90" s="24"/>
      <c r="M90" s="24"/>
      <c r="N90" s="24">
        <v>0</v>
      </c>
      <c r="O90" s="24">
        <v>0</v>
      </c>
      <c r="P90" s="24">
        <f>N90*O90</f>
        <v>0</v>
      </c>
      <c r="Q90" s="23">
        <v>20</v>
      </c>
      <c r="R90" s="60" t="s">
        <v>476</v>
      </c>
    </row>
    <row r="91" spans="1:20" ht="45" customHeight="1" x14ac:dyDescent="0.2">
      <c r="B91" s="42"/>
      <c r="C91" s="165"/>
      <c r="D91" s="165"/>
      <c r="E91" s="165"/>
      <c r="F91" s="65" t="s">
        <v>60</v>
      </c>
      <c r="G91" s="166"/>
      <c r="H91" s="166"/>
      <c r="I91" s="24"/>
      <c r="J91" s="24"/>
      <c r="K91" s="24"/>
      <c r="L91" s="24"/>
      <c r="M91" s="24"/>
      <c r="N91" s="24">
        <v>0</v>
      </c>
      <c r="O91" s="24">
        <v>0</v>
      </c>
      <c r="P91" s="24">
        <f>N91*O91</f>
        <v>0</v>
      </c>
      <c r="Q91" s="23">
        <v>0</v>
      </c>
      <c r="R91" s="60"/>
    </row>
    <row r="92" spans="1:20" ht="45" customHeight="1" x14ac:dyDescent="0.2">
      <c r="B92" s="42"/>
      <c r="C92" s="165"/>
      <c r="D92" s="165"/>
      <c r="E92" s="165"/>
      <c r="F92" s="65" t="s">
        <v>60</v>
      </c>
      <c r="G92" s="166"/>
      <c r="H92" s="166"/>
      <c r="I92" s="24"/>
      <c r="J92" s="24"/>
      <c r="K92" s="24"/>
      <c r="L92" s="24"/>
      <c r="M92" s="24"/>
      <c r="N92" s="24">
        <v>0</v>
      </c>
      <c r="O92" s="24">
        <v>0</v>
      </c>
      <c r="P92" s="24">
        <f>N92*O92</f>
        <v>0</v>
      </c>
      <c r="Q92" s="23">
        <v>0</v>
      </c>
      <c r="R92" s="60"/>
    </row>
    <row r="93" spans="1:20" ht="30" customHeight="1" x14ac:dyDescent="0.2">
      <c r="B93" s="25" t="s">
        <v>89</v>
      </c>
      <c r="C93" s="25" t="s">
        <v>89</v>
      </c>
      <c r="F93" s="23">
        <f>Q93</f>
        <v>6.666666666666667</v>
      </c>
      <c r="G93" s="45"/>
      <c r="H93" s="45"/>
      <c r="N93" s="46">
        <f>SUM(N90:N92)</f>
        <v>0</v>
      </c>
      <c r="O93" s="46">
        <f>SUM(O90:O92)</f>
        <v>0</v>
      </c>
      <c r="P93" s="46">
        <f>SUM(P90:P92)</f>
        <v>0</v>
      </c>
      <c r="Q93" s="23">
        <f>AVERAGE(Q90:Q92)</f>
        <v>6.666666666666667</v>
      </c>
      <c r="R93" s="60"/>
    </row>
    <row r="94" spans="1:20" ht="30" customHeight="1" x14ac:dyDescent="0.2"/>
    <row r="95" spans="1:20" ht="30" customHeight="1" x14ac:dyDescent="0.25">
      <c r="B95" s="36" t="s">
        <v>249</v>
      </c>
      <c r="S95" s="57"/>
      <c r="T95" s="57"/>
    </row>
    <row r="96" spans="1:20" ht="30" customHeight="1" x14ac:dyDescent="0.2">
      <c r="A96" s="66"/>
      <c r="B96" s="62" t="s">
        <v>102</v>
      </c>
      <c r="C96" s="31" t="s">
        <v>307</v>
      </c>
      <c r="D96" s="31" t="s">
        <v>68</v>
      </c>
      <c r="E96" s="31" t="s">
        <v>51</v>
      </c>
      <c r="F96" s="31" t="s">
        <v>0</v>
      </c>
      <c r="G96" s="31" t="s">
        <v>106</v>
      </c>
      <c r="H96" s="31" t="s">
        <v>103</v>
      </c>
      <c r="I96" s="31" t="s">
        <v>105</v>
      </c>
      <c r="J96" s="31" t="s">
        <v>116</v>
      </c>
      <c r="K96" s="31" t="s">
        <v>117</v>
      </c>
      <c r="L96" s="31" t="s">
        <v>398</v>
      </c>
      <c r="M96" s="31" t="s">
        <v>150</v>
      </c>
      <c r="N96" s="37" t="s">
        <v>114</v>
      </c>
      <c r="O96" s="31" t="s">
        <v>104</v>
      </c>
      <c r="P96" s="31" t="s">
        <v>115</v>
      </c>
      <c r="Q96" s="31" t="s">
        <v>118</v>
      </c>
      <c r="R96" s="31" t="s">
        <v>107</v>
      </c>
      <c r="S96" s="50"/>
    </row>
    <row r="97" spans="2:18" ht="45" customHeight="1" x14ac:dyDescent="0.2">
      <c r="B97" s="42" t="s">
        <v>86</v>
      </c>
      <c r="C97" s="165" t="s">
        <v>332</v>
      </c>
      <c r="D97" s="165" t="s">
        <v>333</v>
      </c>
      <c r="E97" s="165" t="s">
        <v>389</v>
      </c>
      <c r="F97" s="65" t="s">
        <v>1</v>
      </c>
      <c r="G97" s="166">
        <v>45352</v>
      </c>
      <c r="H97" s="166">
        <v>45657</v>
      </c>
      <c r="I97" s="24" t="s">
        <v>77</v>
      </c>
      <c r="J97" s="24"/>
      <c r="K97" s="24"/>
      <c r="L97" s="24"/>
      <c r="M97" s="24"/>
      <c r="N97" s="24">
        <v>0</v>
      </c>
      <c r="O97" s="24">
        <v>0</v>
      </c>
      <c r="P97" s="24">
        <f>N97*O97</f>
        <v>0</v>
      </c>
      <c r="Q97" s="23">
        <v>33</v>
      </c>
      <c r="R97" s="60" t="s">
        <v>77</v>
      </c>
    </row>
    <row r="98" spans="2:18" ht="30" customHeight="1" x14ac:dyDescent="0.2">
      <c r="B98" s="25" t="s">
        <v>89</v>
      </c>
      <c r="C98" s="25" t="s">
        <v>89</v>
      </c>
      <c r="F98" s="23">
        <f>Q98</f>
        <v>33</v>
      </c>
      <c r="G98" s="45"/>
      <c r="H98" s="45"/>
      <c r="N98" s="46">
        <f>SUM(N97:N97)</f>
        <v>0</v>
      </c>
      <c r="O98" s="46">
        <f>SUM(O97:O97)</f>
        <v>0</v>
      </c>
      <c r="P98" s="46">
        <f>SUM(P97:P97)</f>
        <v>0</v>
      </c>
      <c r="Q98" s="23">
        <f>AVERAGE(Q97:Q97)</f>
        <v>33</v>
      </c>
      <c r="R98" s="60"/>
    </row>
    <row r="99" spans="2:18" ht="30" customHeight="1" x14ac:dyDescent="0.2"/>
    <row r="100" spans="2:18" ht="30" customHeight="1" x14ac:dyDescent="0.2"/>
    <row r="101" spans="2:18" ht="30" customHeight="1" x14ac:dyDescent="0.25">
      <c r="C101" s="53"/>
      <c r="D101" s="53"/>
      <c r="E101" s="53"/>
    </row>
    <row r="102" spans="2:18" ht="30" customHeight="1" x14ac:dyDescent="0.2">
      <c r="C102" s="256"/>
      <c r="D102" s="256"/>
      <c r="E102" s="256"/>
      <c r="F102" s="256"/>
      <c r="G102" s="256"/>
      <c r="H102" s="256"/>
      <c r="I102" s="256"/>
      <c r="J102" s="256"/>
      <c r="K102" s="256"/>
      <c r="L102" s="256"/>
      <c r="M102" s="256"/>
      <c r="N102" s="256"/>
      <c r="O102" s="256"/>
      <c r="P102" s="256"/>
      <c r="Q102" s="256"/>
    </row>
    <row r="103" spans="2:18" ht="30" customHeight="1" x14ac:dyDescent="0.2"/>
    <row r="104" spans="2:18" ht="30" customHeight="1" x14ac:dyDescent="0.2"/>
    <row r="105" spans="2:18" ht="30" customHeight="1" x14ac:dyDescent="0.2"/>
    <row r="106" spans="2:18" ht="30" customHeight="1" x14ac:dyDescent="0.25">
      <c r="C106" s="54"/>
      <c r="D106" s="54"/>
      <c r="E106" s="54"/>
      <c r="F106" s="252"/>
      <c r="G106" s="252"/>
    </row>
    <row r="107" spans="2:18" ht="30" customHeight="1" x14ac:dyDescent="0.2"/>
    <row r="108" spans="2:18" ht="30" customHeight="1" x14ac:dyDescent="0.25">
      <c r="C108" s="252"/>
      <c r="D108" s="252"/>
      <c r="E108" s="252"/>
      <c r="F108" s="252"/>
      <c r="G108" s="252"/>
    </row>
    <row r="109" spans="2:18" ht="30" customHeight="1" x14ac:dyDescent="0.25">
      <c r="N109" s="253"/>
      <c r="O109" s="253"/>
      <c r="P109" s="57"/>
      <c r="Q109" s="57"/>
      <c r="R109" s="57"/>
    </row>
    <row r="110" spans="2:18" ht="30" customHeight="1" x14ac:dyDescent="0.2"/>
    <row r="111" spans="2:18" ht="30" customHeight="1" x14ac:dyDescent="0.2">
      <c r="F111" s="258"/>
      <c r="G111" s="258"/>
      <c r="H111" s="258"/>
      <c r="I111" s="60"/>
      <c r="J111" s="60"/>
      <c r="K111" s="60"/>
      <c r="L111" s="60"/>
      <c r="M111" s="60"/>
    </row>
    <row r="112" spans="2:18" ht="30" customHeight="1" x14ac:dyDescent="0.2">
      <c r="F112" s="255"/>
      <c r="G112" s="255"/>
      <c r="H112" s="255"/>
    </row>
    <row r="115" spans="3:21" ht="15" x14ac:dyDescent="0.25">
      <c r="U115" s="57"/>
    </row>
    <row r="116" spans="3:21" ht="15" x14ac:dyDescent="0.25">
      <c r="C116" s="252"/>
      <c r="D116" s="252"/>
      <c r="E116" s="252"/>
      <c r="F116" s="252"/>
      <c r="G116" s="252"/>
    </row>
    <row r="117" spans="3:21" ht="15" x14ac:dyDescent="0.25">
      <c r="S117" s="57"/>
      <c r="T117" s="57"/>
    </row>
    <row r="122" spans="3:21" ht="15" x14ac:dyDescent="0.25">
      <c r="C122" s="53"/>
      <c r="D122" s="53"/>
      <c r="E122" s="53"/>
    </row>
    <row r="123" spans="3:21" x14ac:dyDescent="0.2">
      <c r="C123" s="251"/>
      <c r="D123" s="251"/>
      <c r="E123" s="251"/>
      <c r="F123" s="251"/>
      <c r="G123" s="251"/>
      <c r="H123" s="251"/>
      <c r="I123" s="251"/>
      <c r="J123" s="251"/>
      <c r="K123" s="251"/>
      <c r="L123" s="251"/>
      <c r="M123" s="251"/>
      <c r="N123" s="251"/>
      <c r="O123" s="251"/>
      <c r="P123" s="251"/>
      <c r="Q123" s="251"/>
    </row>
    <row r="127" spans="3:21" ht="15" x14ac:dyDescent="0.25">
      <c r="C127" s="54"/>
      <c r="D127" s="54"/>
      <c r="E127" s="54"/>
      <c r="F127" s="252"/>
      <c r="G127" s="252"/>
    </row>
    <row r="129" spans="3:18" ht="15" x14ac:dyDescent="0.25">
      <c r="C129" s="252"/>
      <c r="D129" s="252"/>
      <c r="E129" s="252"/>
      <c r="F129" s="252"/>
      <c r="G129" s="252"/>
    </row>
    <row r="131" spans="3:18" ht="99" customHeight="1" x14ac:dyDescent="0.2"/>
    <row r="137" spans="3:18" ht="15" x14ac:dyDescent="0.25">
      <c r="C137" s="54"/>
      <c r="D137" s="54"/>
      <c r="E137" s="54"/>
      <c r="F137" s="252"/>
      <c r="G137" s="252"/>
    </row>
    <row r="139" spans="3:18" ht="15" x14ac:dyDescent="0.25">
      <c r="C139" s="252"/>
      <c r="D139" s="252"/>
      <c r="E139" s="252"/>
      <c r="F139" s="252"/>
      <c r="G139" s="252"/>
    </row>
    <row r="140" spans="3:18" ht="15" x14ac:dyDescent="0.25">
      <c r="N140" s="253"/>
      <c r="O140" s="253"/>
      <c r="P140" s="57"/>
      <c r="Q140" s="57"/>
      <c r="R140" s="57"/>
    </row>
    <row r="142" spans="3:18" x14ac:dyDescent="0.2">
      <c r="F142" s="255"/>
      <c r="G142" s="255"/>
      <c r="H142" s="255"/>
    </row>
    <row r="143" spans="3:18" x14ac:dyDescent="0.2">
      <c r="F143" s="255"/>
      <c r="G143" s="255"/>
      <c r="H143" s="255"/>
    </row>
    <row r="144" spans="3:18" x14ac:dyDescent="0.2">
      <c r="F144" s="257"/>
      <c r="G144" s="257"/>
      <c r="H144" s="257"/>
    </row>
    <row r="145" spans="3:26" x14ac:dyDescent="0.2">
      <c r="F145" s="256"/>
      <c r="G145" s="256"/>
      <c r="H145" s="256"/>
      <c r="I145" s="61"/>
      <c r="J145" s="61"/>
      <c r="K145" s="61"/>
      <c r="L145" s="61"/>
      <c r="M145" s="61"/>
    </row>
    <row r="146" spans="3:26" ht="15" x14ac:dyDescent="0.25">
      <c r="U146" s="57"/>
      <c r="V146" s="57"/>
      <c r="W146" s="57"/>
    </row>
    <row r="148" spans="3:26" ht="15" x14ac:dyDescent="0.25">
      <c r="S148" s="57"/>
      <c r="T148" s="57"/>
      <c r="X148" s="57"/>
      <c r="Y148" s="57"/>
      <c r="Z148" s="57"/>
    </row>
    <row r="149" spans="3:26" ht="15" x14ac:dyDescent="0.25">
      <c r="C149" s="252"/>
      <c r="D149" s="252"/>
      <c r="E149" s="252"/>
      <c r="F149" s="252"/>
      <c r="G149" s="252"/>
    </row>
    <row r="151" spans="3:26" ht="14.45" customHeight="1" x14ac:dyDescent="0.2"/>
    <row r="152" spans="3:26" ht="27" customHeight="1" x14ac:dyDescent="0.2"/>
    <row r="153" spans="3:26" ht="33" customHeight="1" x14ac:dyDescent="0.2"/>
    <row r="155" spans="3:26" ht="15" x14ac:dyDescent="0.25">
      <c r="C155" s="53"/>
      <c r="D155" s="53"/>
      <c r="E155" s="53"/>
    </row>
    <row r="156" spans="3:26" x14ac:dyDescent="0.2">
      <c r="C156" s="251"/>
      <c r="D156" s="251"/>
      <c r="E156" s="251"/>
      <c r="F156" s="251"/>
      <c r="G156" s="251"/>
      <c r="H156" s="251"/>
      <c r="I156" s="251"/>
      <c r="J156" s="251"/>
      <c r="K156" s="251"/>
      <c r="L156" s="251"/>
      <c r="M156" s="251"/>
      <c r="N156" s="251"/>
      <c r="O156" s="251"/>
      <c r="P156" s="251"/>
      <c r="Q156" s="251"/>
    </row>
    <row r="160" spans="3:26" ht="15" x14ac:dyDescent="0.25">
      <c r="C160" s="54"/>
      <c r="D160" s="54"/>
      <c r="E160" s="54"/>
      <c r="F160" s="252"/>
      <c r="G160" s="252"/>
    </row>
    <row r="162" spans="3:19" ht="15" x14ac:dyDescent="0.25">
      <c r="C162" s="252"/>
      <c r="D162" s="252"/>
      <c r="E162" s="252"/>
      <c r="F162" s="252"/>
      <c r="G162" s="252"/>
    </row>
    <row r="163" spans="3:19" ht="15" x14ac:dyDescent="0.25">
      <c r="N163" s="253"/>
      <c r="O163" s="253"/>
      <c r="P163" s="253"/>
      <c r="Q163" s="12"/>
      <c r="R163" s="12"/>
    </row>
    <row r="164" spans="3:19" ht="36" customHeight="1" x14ac:dyDescent="0.2"/>
    <row r="165" spans="3:19" x14ac:dyDescent="0.2">
      <c r="F165" s="251"/>
      <c r="G165" s="251"/>
      <c r="H165" s="251"/>
      <c r="I165" s="59"/>
      <c r="J165" s="59"/>
      <c r="K165" s="59"/>
      <c r="L165" s="59"/>
      <c r="M165" s="59"/>
    </row>
    <row r="166" spans="3:19" x14ac:dyDescent="0.2">
      <c r="F166" s="58"/>
      <c r="G166" s="58"/>
      <c r="H166" s="58"/>
      <c r="I166" s="59"/>
      <c r="J166" s="59"/>
      <c r="K166" s="59"/>
      <c r="L166" s="59"/>
      <c r="M166" s="59"/>
    </row>
    <row r="167" spans="3:19" x14ac:dyDescent="0.2">
      <c r="F167" s="251"/>
      <c r="G167" s="251"/>
      <c r="H167" s="251"/>
      <c r="I167" s="59"/>
      <c r="J167" s="59"/>
      <c r="K167" s="59"/>
      <c r="L167" s="59"/>
      <c r="M167" s="59"/>
    </row>
    <row r="171" spans="3:19" ht="15" x14ac:dyDescent="0.25">
      <c r="C171" s="252"/>
      <c r="D171" s="252"/>
      <c r="E171" s="252"/>
      <c r="F171" s="252"/>
      <c r="G171" s="252"/>
      <c r="S171" s="12"/>
    </row>
    <row r="173" spans="3:19" ht="33" customHeight="1" x14ac:dyDescent="0.2"/>
    <row r="175" spans="3:19" ht="33" customHeight="1" x14ac:dyDescent="0.2"/>
    <row r="177" spans="2:23" ht="15" x14ac:dyDescent="0.25">
      <c r="C177" s="53"/>
      <c r="D177" s="53"/>
      <c r="E177" s="53"/>
    </row>
    <row r="178" spans="2:23" x14ac:dyDescent="0.2">
      <c r="B178" s="49"/>
      <c r="C178" s="251"/>
      <c r="D178" s="251"/>
      <c r="E178" s="251"/>
      <c r="F178" s="251"/>
      <c r="G178" s="251"/>
      <c r="H178" s="251"/>
      <c r="I178" s="251"/>
      <c r="J178" s="251"/>
      <c r="K178" s="251"/>
      <c r="L178" s="251"/>
      <c r="M178" s="251"/>
      <c r="N178" s="251"/>
      <c r="O178" s="251"/>
      <c r="P178" s="251"/>
      <c r="Q178" s="251"/>
      <c r="R178" s="49"/>
    </row>
    <row r="184" spans="2:23" x14ac:dyDescent="0.2">
      <c r="U184" s="49"/>
      <c r="V184" s="49"/>
      <c r="W184" s="49"/>
    </row>
    <row r="186" spans="2:23" s="49" customFormat="1" ht="39" customHeight="1" x14ac:dyDescent="0.2">
      <c r="B186" s="25"/>
      <c r="C186" s="25"/>
      <c r="D186" s="25"/>
      <c r="E186" s="25"/>
      <c r="F186" s="25"/>
      <c r="G186" s="25"/>
      <c r="H186" s="25"/>
      <c r="I186" s="25"/>
      <c r="J186" s="25"/>
      <c r="K186" s="25"/>
      <c r="L186" s="25"/>
      <c r="M186" s="25"/>
      <c r="N186" s="25"/>
      <c r="O186" s="25"/>
      <c r="P186" s="25"/>
      <c r="Q186" s="25"/>
      <c r="R186" s="25"/>
      <c r="U186" s="25"/>
      <c r="V186" s="25"/>
      <c r="W186" s="25"/>
    </row>
  </sheetData>
  <mergeCells count="26">
    <mergeCell ref="F106:G106"/>
    <mergeCell ref="C108:G108"/>
    <mergeCell ref="N109:O109"/>
    <mergeCell ref="F111:H111"/>
    <mergeCell ref="C102:Q102"/>
    <mergeCell ref="F160:G160"/>
    <mergeCell ref="C139:G139"/>
    <mergeCell ref="N140:O140"/>
    <mergeCell ref="F142:H142"/>
    <mergeCell ref="F112:H112"/>
    <mergeCell ref="C116:G116"/>
    <mergeCell ref="C123:Q123"/>
    <mergeCell ref="F127:G127"/>
    <mergeCell ref="C129:G129"/>
    <mergeCell ref="F137:G137"/>
    <mergeCell ref="F143:H143"/>
    <mergeCell ref="F144:H144"/>
    <mergeCell ref="F145:H145"/>
    <mergeCell ref="C149:G149"/>
    <mergeCell ref="C156:Q156"/>
    <mergeCell ref="C178:Q178"/>
    <mergeCell ref="C162:G162"/>
    <mergeCell ref="N163:P163"/>
    <mergeCell ref="F165:H165"/>
    <mergeCell ref="F167:H167"/>
    <mergeCell ref="C171:G171"/>
  </mergeCells>
  <phoneticPr fontId="4" type="noConversion"/>
  <conditionalFormatting sqref="F5">
    <cfRule type="iconSet" priority="257">
      <iconSet showValue="0">
        <cfvo type="percent" val="0"/>
        <cfvo type="num" val="33"/>
        <cfvo type="num" val="70"/>
      </iconSet>
    </cfRule>
  </conditionalFormatting>
  <conditionalFormatting sqref="F15">
    <cfRule type="iconSet" priority="75">
      <iconSet showValue="0">
        <cfvo type="percent" val="0"/>
        <cfvo type="num" val="33"/>
        <cfvo type="num" val="70"/>
      </iconSet>
    </cfRule>
  </conditionalFormatting>
  <conditionalFormatting sqref="F26">
    <cfRule type="iconSet" priority="69">
      <iconSet showValue="0">
        <cfvo type="percent" val="0"/>
        <cfvo type="num" val="33"/>
        <cfvo type="num" val="70"/>
      </iconSet>
    </cfRule>
  </conditionalFormatting>
  <conditionalFormatting sqref="F33">
    <cfRule type="iconSet" priority="68">
      <iconSet showValue="0">
        <cfvo type="percent" val="0"/>
        <cfvo type="num" val="33"/>
        <cfvo type="num" val="70"/>
      </iconSet>
    </cfRule>
  </conditionalFormatting>
  <conditionalFormatting sqref="F40">
    <cfRule type="iconSet" priority="67">
      <iconSet showValue="0">
        <cfvo type="percent" val="0"/>
        <cfvo type="num" val="33"/>
        <cfvo type="num" val="70"/>
      </iconSet>
    </cfRule>
  </conditionalFormatting>
  <conditionalFormatting sqref="F45">
    <cfRule type="iconSet" priority="62">
      <iconSet showValue="0">
        <cfvo type="percent" val="0"/>
        <cfvo type="num" val="33"/>
        <cfvo type="num" val="70"/>
      </iconSet>
    </cfRule>
  </conditionalFormatting>
  <conditionalFormatting sqref="F52">
    <cfRule type="iconSet" priority="60">
      <iconSet showValue="0">
        <cfvo type="percent" val="0"/>
        <cfvo type="num" val="33"/>
        <cfvo type="num" val="70"/>
      </iconSet>
    </cfRule>
  </conditionalFormatting>
  <conditionalFormatting sqref="F59">
    <cfRule type="iconSet" priority="58">
      <iconSet showValue="0">
        <cfvo type="percent" val="0"/>
        <cfvo type="num" val="33"/>
        <cfvo type="num" val="70"/>
      </iconSet>
    </cfRule>
  </conditionalFormatting>
  <conditionalFormatting sqref="F66">
    <cfRule type="iconSet" priority="50">
      <iconSet showValue="0">
        <cfvo type="percent" val="0"/>
        <cfvo type="num" val="33"/>
        <cfvo type="num" val="70"/>
      </iconSet>
    </cfRule>
  </conditionalFormatting>
  <conditionalFormatting sqref="F73">
    <cfRule type="iconSet" priority="42">
      <iconSet showValue="0">
        <cfvo type="percent" val="0"/>
        <cfvo type="num" val="33"/>
        <cfvo type="num" val="70"/>
      </iconSet>
    </cfRule>
  </conditionalFormatting>
  <conditionalFormatting sqref="F80">
    <cfRule type="iconSet" priority="34">
      <iconSet showValue="0">
        <cfvo type="percent" val="0"/>
        <cfvo type="num" val="33"/>
        <cfvo type="num" val="70"/>
      </iconSet>
    </cfRule>
  </conditionalFormatting>
  <conditionalFormatting sqref="F86">
    <cfRule type="iconSet" priority="26">
      <iconSet showValue="0">
        <cfvo type="percent" val="0"/>
        <cfvo type="num" val="33"/>
        <cfvo type="num" val="70"/>
      </iconSet>
    </cfRule>
  </conditionalFormatting>
  <conditionalFormatting sqref="F93">
    <cfRule type="iconSet" priority="18">
      <iconSet showValue="0">
        <cfvo type="percent" val="0"/>
        <cfvo type="num" val="33"/>
        <cfvo type="num" val="70"/>
      </iconSet>
    </cfRule>
  </conditionalFormatting>
  <conditionalFormatting sqref="F98">
    <cfRule type="iconSet" priority="15">
      <iconSet showValue="0">
        <cfvo type="percent" val="0"/>
        <cfvo type="num" val="33"/>
        <cfvo type="num" val="70"/>
      </iconSet>
    </cfRule>
  </conditionalFormatting>
  <conditionalFormatting sqref="Q4:Q5 Q97:Q98 Q9:Q15 Q44:Q45 Q19:Q26 Q84:Q86">
    <cfRule type="dataBar" priority="77">
      <dataBar>
        <cfvo type="num" val="0"/>
        <cfvo type="num" val="100"/>
        <color theme="9" tint="0.39997558519241921"/>
      </dataBar>
      <extLst>
        <ext xmlns:x14="http://schemas.microsoft.com/office/spreadsheetml/2009/9/main" uri="{B025F937-C7B1-47D3-B67F-A62EFF666E3E}">
          <x14:id>{7E4B9149-B0E2-43F9-ACAE-51E3967BCAA4}</x14:id>
        </ext>
      </extLst>
    </cfRule>
  </conditionalFormatting>
  <conditionalFormatting sqref="Q30:Q33">
    <cfRule type="dataBar" priority="72">
      <dataBar>
        <cfvo type="num" val="0"/>
        <cfvo type="num" val="100"/>
        <color theme="9" tint="0.39997558519241921"/>
      </dataBar>
      <extLst>
        <ext xmlns:x14="http://schemas.microsoft.com/office/spreadsheetml/2009/9/main" uri="{B025F937-C7B1-47D3-B67F-A62EFF666E3E}">
          <x14:id>{C61400EC-CFE6-47E5-B4EE-810E88225C35}</x14:id>
        </ext>
      </extLst>
    </cfRule>
  </conditionalFormatting>
  <conditionalFormatting sqref="Q37:Q40">
    <cfRule type="dataBar" priority="63">
      <dataBar>
        <cfvo type="num" val="0"/>
        <cfvo type="num" val="100"/>
        <color theme="9" tint="0.39997558519241921"/>
      </dataBar>
      <extLst>
        <ext xmlns:x14="http://schemas.microsoft.com/office/spreadsheetml/2009/9/main" uri="{B025F937-C7B1-47D3-B67F-A62EFF666E3E}">
          <x14:id>{5F411D69-50A8-43A4-8458-D1C4AA8109B8}</x14:id>
        </ext>
      </extLst>
    </cfRule>
  </conditionalFormatting>
  <conditionalFormatting sqref="Q49:Q52">
    <cfRule type="dataBar" priority="59">
      <dataBar>
        <cfvo type="num" val="0"/>
        <cfvo type="num" val="100"/>
        <color theme="9" tint="0.39997558519241921"/>
      </dataBar>
      <extLst>
        <ext xmlns:x14="http://schemas.microsoft.com/office/spreadsheetml/2009/9/main" uri="{B025F937-C7B1-47D3-B67F-A62EFF666E3E}">
          <x14:id>{B7F6182B-2778-4EF0-8093-D74CF9FBF93D}</x14:id>
        </ext>
      </extLst>
    </cfRule>
  </conditionalFormatting>
  <conditionalFormatting sqref="Q56:Q59">
    <cfRule type="dataBar" priority="51">
      <dataBar>
        <cfvo type="num" val="0"/>
        <cfvo type="num" val="100"/>
        <color theme="9" tint="0.39997558519241921"/>
      </dataBar>
      <extLst>
        <ext xmlns:x14="http://schemas.microsoft.com/office/spreadsheetml/2009/9/main" uri="{B025F937-C7B1-47D3-B67F-A62EFF666E3E}">
          <x14:id>{BF76EDEE-063E-4362-88F8-E8531E6A3A13}</x14:id>
        </ext>
      </extLst>
    </cfRule>
  </conditionalFormatting>
  <conditionalFormatting sqref="Q63:Q66">
    <cfRule type="dataBar" priority="43">
      <dataBar>
        <cfvo type="num" val="0"/>
        <cfvo type="num" val="100"/>
        <color theme="9" tint="0.39997558519241921"/>
      </dataBar>
      <extLst>
        <ext xmlns:x14="http://schemas.microsoft.com/office/spreadsheetml/2009/9/main" uri="{B025F937-C7B1-47D3-B67F-A62EFF666E3E}">
          <x14:id>{FAD243C7-66E0-479A-9024-9CD1DC695FD1}</x14:id>
        </ext>
      </extLst>
    </cfRule>
  </conditionalFormatting>
  <conditionalFormatting sqref="Q70:Q73">
    <cfRule type="dataBar" priority="35">
      <dataBar>
        <cfvo type="num" val="0"/>
        <cfvo type="num" val="100"/>
        <color theme="9" tint="0.39997558519241921"/>
      </dataBar>
      <extLst>
        <ext xmlns:x14="http://schemas.microsoft.com/office/spreadsheetml/2009/9/main" uri="{B025F937-C7B1-47D3-B67F-A62EFF666E3E}">
          <x14:id>{D7605E0B-16C8-4381-8F7E-848FDCC6B45C}</x14:id>
        </ext>
      </extLst>
    </cfRule>
  </conditionalFormatting>
  <conditionalFormatting sqref="Q77:Q80">
    <cfRule type="dataBar" priority="27">
      <dataBar>
        <cfvo type="num" val="0"/>
        <cfvo type="num" val="100"/>
        <color theme="9" tint="0.39997558519241921"/>
      </dataBar>
      <extLst>
        <ext xmlns:x14="http://schemas.microsoft.com/office/spreadsheetml/2009/9/main" uri="{B025F937-C7B1-47D3-B67F-A62EFF666E3E}">
          <x14:id>{2F925EA3-2B25-4AFE-9740-AABC8360F0D4}</x14:id>
        </ext>
      </extLst>
    </cfRule>
  </conditionalFormatting>
  <conditionalFormatting sqref="Q90:Q93">
    <cfRule type="dataBar" priority="11">
      <dataBar>
        <cfvo type="num" val="0"/>
        <cfvo type="num" val="100"/>
        <color theme="9" tint="0.39997558519241921"/>
      </dataBar>
      <extLst>
        <ext xmlns:x14="http://schemas.microsoft.com/office/spreadsheetml/2009/9/main" uri="{B025F937-C7B1-47D3-B67F-A62EFF666E3E}">
          <x14:id>{FE89617C-B30D-4C9B-B995-752A5E2D77CF}</x14:id>
        </ext>
      </extLst>
    </cfRule>
  </conditionalFormatting>
  <dataValidations count="2">
    <dataValidation type="date" allowBlank="1" showInputMessage="1" showErrorMessage="1" sqref="S3" xr:uid="{0846AD3E-3ADA-4A61-BA3D-58E71FBE2410}">
      <formula1>43831</formula1>
      <formula2>46752</formula2>
    </dataValidation>
    <dataValidation type="list" allowBlank="1" showInputMessage="1" showErrorMessage="1" sqref="F30:F32 F19:F25 F9:F14 F4 F37:F39 F44 F49:F51 F56:F58 F63:F65 F70:F72 F77:F79 F84:F85 F90:F92 F97" xr:uid="{F7AAEBB5-01E0-4C25-A369-E961D5747F63}">
      <formula1>$V$3:$V$7</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id="{CED80335-E92F-477E-BD36-89573ECFA551}">
            <xm:f>NOT(ISERROR(SEARCH($V$3,F1)))</xm:f>
            <xm:f>$V$3</xm:f>
            <x14:dxf>
              <fill>
                <patternFill>
                  <bgColor rgb="FFDBDBDB"/>
                </patternFill>
              </fill>
            </x14:dxf>
          </x14:cfRule>
          <xm:sqref>F1:F1048576</xm:sqref>
        </x14:conditionalFormatting>
        <x14:conditionalFormatting xmlns:xm="http://schemas.microsoft.com/office/excel/2006/main">
          <x14:cfRule type="containsText" priority="2" operator="containsText" id="{A6296EE2-D4A6-43D4-AAFE-4C0CAD16F2DE}">
            <xm:f>NOT(ISERROR(SEARCH($V$4,F4)))</xm:f>
            <xm:f>$V$4</xm:f>
            <x14:dxf>
              <fill>
                <patternFill>
                  <bgColor rgb="FFFFCCFF"/>
                </patternFill>
              </fill>
            </x14:dxf>
          </x14:cfRule>
          <x14:cfRule type="containsText" priority="10" operator="containsText" id="{DA657B3C-5E65-4A85-B364-CE4078AB659F}">
            <xm:f>NOT(ISERROR(SEARCH($V$5,F4)))</xm:f>
            <xm:f>$V$5</xm:f>
            <x14:dxf>
              <fill>
                <patternFill>
                  <bgColor rgb="FFCC66FF"/>
                </patternFill>
              </fill>
            </x14:dxf>
          </x14:cfRule>
          <x14:cfRule type="containsText" priority="13" operator="containsText" id="{5D712DA2-8B4D-48FE-AF30-E7141990CB23}">
            <xm:f>NOT(ISERROR(SEARCH($V$6,F4)))</xm:f>
            <xm:f>$V$6</xm:f>
            <x14:dxf>
              <fill>
                <patternFill>
                  <bgColor rgb="FFA9D08E"/>
                </patternFill>
              </fill>
            </x14:dxf>
          </x14:cfRule>
          <xm:sqref>F4:F100</xm:sqref>
        </x14:conditionalFormatting>
        <x14:conditionalFormatting xmlns:xm="http://schemas.microsoft.com/office/excel/2006/main">
          <x14:cfRule type="containsText" priority="14" operator="containsText" id="{BDD51B48-81D5-4744-88D3-A5AB8453A9E6}">
            <xm:f>NOT(ISERROR(SEARCH($V$7,F9)))</xm:f>
            <xm:f>$V$7</xm:f>
            <x14:dxf>
              <fill>
                <patternFill>
                  <bgColor theme="9" tint="0.39994506668294322"/>
                </patternFill>
              </fill>
            </x14:dxf>
          </x14:cfRule>
          <xm:sqref>F9:F97</xm:sqref>
        </x14:conditionalFormatting>
        <x14:conditionalFormatting xmlns:xm="http://schemas.microsoft.com/office/excel/2006/main">
          <x14:cfRule type="dataBar" id="{7E4B9149-B0E2-43F9-ACAE-51E3967BCAA4}">
            <x14:dataBar minLength="0" maxLength="100" gradient="0">
              <x14:cfvo type="num">
                <xm:f>0</xm:f>
              </x14:cfvo>
              <x14:cfvo type="num">
                <xm:f>100</xm:f>
              </x14:cfvo>
              <x14:negativeFillColor rgb="FFFF0000"/>
              <x14:axisColor rgb="FF000000"/>
            </x14:dataBar>
          </x14:cfRule>
          <xm:sqref>Q4:Q5 Q97:Q98 Q9:Q15 Q44:Q45 Q19:Q26 Q84:Q86</xm:sqref>
        </x14:conditionalFormatting>
        <x14:conditionalFormatting xmlns:xm="http://schemas.microsoft.com/office/excel/2006/main">
          <x14:cfRule type="dataBar" id="{C61400EC-CFE6-47E5-B4EE-810E88225C35}">
            <x14:dataBar minLength="0" maxLength="100" gradient="0">
              <x14:cfvo type="num">
                <xm:f>0</xm:f>
              </x14:cfvo>
              <x14:cfvo type="num">
                <xm:f>100</xm:f>
              </x14:cfvo>
              <x14:negativeFillColor rgb="FFFF0000"/>
              <x14:axisColor rgb="FF000000"/>
            </x14:dataBar>
          </x14:cfRule>
          <xm:sqref>Q30:Q33</xm:sqref>
        </x14:conditionalFormatting>
        <x14:conditionalFormatting xmlns:xm="http://schemas.microsoft.com/office/excel/2006/main">
          <x14:cfRule type="dataBar" id="{5F411D69-50A8-43A4-8458-D1C4AA8109B8}">
            <x14:dataBar minLength="0" maxLength="100" gradient="0">
              <x14:cfvo type="num">
                <xm:f>0</xm:f>
              </x14:cfvo>
              <x14:cfvo type="num">
                <xm:f>100</xm:f>
              </x14:cfvo>
              <x14:negativeFillColor rgb="FFFF0000"/>
              <x14:axisColor rgb="FF000000"/>
            </x14:dataBar>
          </x14:cfRule>
          <xm:sqref>Q37:Q40</xm:sqref>
        </x14:conditionalFormatting>
        <x14:conditionalFormatting xmlns:xm="http://schemas.microsoft.com/office/excel/2006/main">
          <x14:cfRule type="dataBar" id="{B7F6182B-2778-4EF0-8093-D74CF9FBF93D}">
            <x14:dataBar minLength="0" maxLength="100" gradient="0">
              <x14:cfvo type="num">
                <xm:f>0</xm:f>
              </x14:cfvo>
              <x14:cfvo type="num">
                <xm:f>100</xm:f>
              </x14:cfvo>
              <x14:negativeFillColor rgb="FFFF0000"/>
              <x14:axisColor rgb="FF000000"/>
            </x14:dataBar>
          </x14:cfRule>
          <xm:sqref>Q49:Q52</xm:sqref>
        </x14:conditionalFormatting>
        <x14:conditionalFormatting xmlns:xm="http://schemas.microsoft.com/office/excel/2006/main">
          <x14:cfRule type="dataBar" id="{BF76EDEE-063E-4362-88F8-E8531E6A3A13}">
            <x14:dataBar minLength="0" maxLength="100" gradient="0">
              <x14:cfvo type="num">
                <xm:f>0</xm:f>
              </x14:cfvo>
              <x14:cfvo type="num">
                <xm:f>100</xm:f>
              </x14:cfvo>
              <x14:negativeFillColor rgb="FFFF0000"/>
              <x14:axisColor rgb="FF000000"/>
            </x14:dataBar>
          </x14:cfRule>
          <xm:sqref>Q56:Q59</xm:sqref>
        </x14:conditionalFormatting>
        <x14:conditionalFormatting xmlns:xm="http://schemas.microsoft.com/office/excel/2006/main">
          <x14:cfRule type="dataBar" id="{FAD243C7-66E0-479A-9024-9CD1DC695FD1}">
            <x14:dataBar minLength="0" maxLength="100" gradient="0">
              <x14:cfvo type="num">
                <xm:f>0</xm:f>
              </x14:cfvo>
              <x14:cfvo type="num">
                <xm:f>100</xm:f>
              </x14:cfvo>
              <x14:negativeFillColor rgb="FFFF0000"/>
              <x14:axisColor rgb="FF000000"/>
            </x14:dataBar>
          </x14:cfRule>
          <xm:sqref>Q63:Q66</xm:sqref>
        </x14:conditionalFormatting>
        <x14:conditionalFormatting xmlns:xm="http://schemas.microsoft.com/office/excel/2006/main">
          <x14:cfRule type="dataBar" id="{D7605E0B-16C8-4381-8F7E-848FDCC6B45C}">
            <x14:dataBar minLength="0" maxLength="100" gradient="0">
              <x14:cfvo type="num">
                <xm:f>0</xm:f>
              </x14:cfvo>
              <x14:cfvo type="num">
                <xm:f>100</xm:f>
              </x14:cfvo>
              <x14:negativeFillColor rgb="FFFF0000"/>
              <x14:axisColor rgb="FF000000"/>
            </x14:dataBar>
          </x14:cfRule>
          <xm:sqref>Q70:Q73</xm:sqref>
        </x14:conditionalFormatting>
        <x14:conditionalFormatting xmlns:xm="http://schemas.microsoft.com/office/excel/2006/main">
          <x14:cfRule type="dataBar" id="{2F925EA3-2B25-4AFE-9740-AABC8360F0D4}">
            <x14:dataBar minLength="0" maxLength="100" gradient="0">
              <x14:cfvo type="num">
                <xm:f>0</xm:f>
              </x14:cfvo>
              <x14:cfvo type="num">
                <xm:f>100</xm:f>
              </x14:cfvo>
              <x14:negativeFillColor rgb="FFFF0000"/>
              <x14:axisColor rgb="FF000000"/>
            </x14:dataBar>
          </x14:cfRule>
          <xm:sqref>Q77:Q80</xm:sqref>
        </x14:conditionalFormatting>
        <x14:conditionalFormatting xmlns:xm="http://schemas.microsoft.com/office/excel/2006/main">
          <x14:cfRule type="dataBar" id="{FE89617C-B30D-4C9B-B995-752A5E2D77CF}">
            <x14:dataBar minLength="0" maxLength="100" gradient="0">
              <x14:cfvo type="num">
                <xm:f>0</xm:f>
              </x14:cfvo>
              <x14:cfvo type="num">
                <xm:f>100</xm:f>
              </x14:cfvo>
              <x14:negativeFillColor rgb="FFFF0000"/>
              <x14:axisColor rgb="FF000000"/>
            </x14:dataBar>
          </x14:cfRule>
          <xm:sqref>Q90:Q93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C8B22-1CD3-471E-8984-21C96CC85020}">
  <sheetPr>
    <tabColor rgb="FF00B0F0"/>
  </sheetPr>
  <dimension ref="A1:J9"/>
  <sheetViews>
    <sheetView topLeftCell="B1" zoomScale="80" zoomScaleNormal="80" workbookViewId="0">
      <selection activeCell="B7" sqref="B7"/>
    </sheetView>
  </sheetViews>
  <sheetFormatPr baseColWidth="10" defaultColWidth="11.5703125" defaultRowHeight="14.25" x14ac:dyDescent="0.2"/>
  <cols>
    <col min="1" max="1" width="11.5703125" style="25"/>
    <col min="2" max="2" width="101.140625" style="25" customWidth="1"/>
    <col min="3" max="3" width="24.140625" style="25" bestFit="1" customWidth="1"/>
    <col min="4" max="4" width="28.7109375" style="25" customWidth="1"/>
    <col min="5" max="5" width="26.28515625" style="25" bestFit="1" customWidth="1"/>
    <col min="6" max="6" width="17.28515625" style="25" bestFit="1" customWidth="1"/>
    <col min="7" max="7" width="12.7109375" style="25" bestFit="1" customWidth="1"/>
    <col min="8" max="8" width="85.7109375" style="25" bestFit="1" customWidth="1"/>
    <col min="9" max="9" width="97.85546875" style="25" customWidth="1"/>
    <col min="10" max="10" width="69.85546875" style="25" customWidth="1"/>
    <col min="11" max="16384" width="11.5703125" style="25"/>
  </cols>
  <sheetData>
    <row r="1" spans="1:10" ht="30" customHeight="1" x14ac:dyDescent="0.2">
      <c r="A1" s="264" t="s">
        <v>209</v>
      </c>
      <c r="B1" s="265"/>
      <c r="C1" s="71"/>
      <c r="D1" s="71"/>
      <c r="E1" s="71"/>
      <c r="F1" s="205" t="str">
        <f>'PTGE Midour Synthèse'!C1</f>
        <v>le 10/03/2025</v>
      </c>
      <c r="G1" s="71"/>
      <c r="H1" s="72"/>
      <c r="I1" s="71"/>
    </row>
    <row r="2" spans="1:10" x14ac:dyDescent="0.2">
      <c r="A2" s="73"/>
      <c r="B2" s="72"/>
      <c r="C2" s="72"/>
      <c r="D2" s="72"/>
      <c r="E2" s="72"/>
      <c r="F2" s="72"/>
      <c r="G2" s="72"/>
      <c r="H2" s="72"/>
      <c r="I2" s="72"/>
    </row>
    <row r="3" spans="1:10" ht="45" customHeight="1" thickBot="1" x14ac:dyDescent="0.25">
      <c r="A3" s="149" t="s">
        <v>24</v>
      </c>
      <c r="B3" s="149" t="s">
        <v>102</v>
      </c>
      <c r="C3" s="150" t="s">
        <v>25</v>
      </c>
      <c r="D3" s="150" t="s">
        <v>26</v>
      </c>
      <c r="E3" s="150" t="s">
        <v>0</v>
      </c>
      <c r="F3" s="150" t="s">
        <v>88</v>
      </c>
      <c r="G3" s="150" t="s">
        <v>115</v>
      </c>
      <c r="H3" s="151" t="s">
        <v>71</v>
      </c>
      <c r="I3" s="149" t="s">
        <v>16</v>
      </c>
    </row>
    <row r="4" spans="1:10" s="42" customFormat="1" ht="45" customHeight="1" x14ac:dyDescent="0.25">
      <c r="A4" s="103" t="s">
        <v>176</v>
      </c>
      <c r="B4" s="104" t="s">
        <v>522</v>
      </c>
      <c r="C4" s="105"/>
      <c r="D4" s="105" t="s">
        <v>57</v>
      </c>
      <c r="E4" s="106">
        <f>AVERAGE(OGRM!F6,OGRM!F12,OGRM!F18,OGRM!F24)</f>
        <v>30.75</v>
      </c>
      <c r="F4" s="107">
        <f>AVERAGE(OGRM!P6,OGRM!P12,OGRM!P18,OGRM!P24)</f>
        <v>30.75</v>
      </c>
      <c r="G4" s="152">
        <f>SUM(OGRM!O6,OGRM!O12,OGRM!O18,OGRM!O24)</f>
        <v>0</v>
      </c>
      <c r="H4" s="153"/>
      <c r="I4" s="110" t="s">
        <v>512</v>
      </c>
      <c r="J4" s="263"/>
    </row>
    <row r="5" spans="1:10" s="42" customFormat="1" ht="45" customHeight="1" x14ac:dyDescent="0.25">
      <c r="A5" s="111" t="s">
        <v>177</v>
      </c>
      <c r="B5" s="112" t="s">
        <v>180</v>
      </c>
      <c r="C5" s="113"/>
      <c r="D5" s="113"/>
      <c r="E5" s="114">
        <f>AVERAGE(OGRM!F30,OGRM!F36,OGRM!F42,OGRM!F49)</f>
        <v>86.25</v>
      </c>
      <c r="F5" s="115">
        <f>AVERAGE(OGRM!P30,OGRM!P36,OGRM!P42,OGRM!P49)</f>
        <v>86.25</v>
      </c>
      <c r="G5" s="116">
        <f>SUM(OGRM!O30,OGRM!O36,OGRM!O42,OGRM!O49)</f>
        <v>0</v>
      </c>
      <c r="H5" s="173"/>
      <c r="I5" s="118" t="s">
        <v>477</v>
      </c>
      <c r="J5" s="263"/>
    </row>
    <row r="6" spans="1:10" s="42" customFormat="1" ht="45" customHeight="1" x14ac:dyDescent="0.25">
      <c r="A6" s="111" t="s">
        <v>178</v>
      </c>
      <c r="B6" s="112" t="s">
        <v>181</v>
      </c>
      <c r="C6" s="113"/>
      <c r="D6" s="113"/>
      <c r="E6" s="114">
        <f>AVERAGE(OGRM!F55,OGRM!F61,OGRM!F67,OGRM!F73)</f>
        <v>40</v>
      </c>
      <c r="F6" s="115">
        <f>AVERAGE(OGRM!P55,OGRM!P61,OGRM!P67,OGRM!P73)</f>
        <v>40</v>
      </c>
      <c r="G6" s="228">
        <f>SUM(OGRM!O55,OGRM!O61,OGRM!O67,OGRM!O73)</f>
        <v>0.47799999999999998</v>
      </c>
      <c r="H6" s="173" t="s">
        <v>404</v>
      </c>
      <c r="I6" s="118" t="s">
        <v>513</v>
      </c>
      <c r="J6" s="263"/>
    </row>
    <row r="7" spans="1:10" s="42" customFormat="1" ht="45" customHeight="1" x14ac:dyDescent="0.25">
      <c r="A7" s="111" t="s">
        <v>179</v>
      </c>
      <c r="B7" s="112" t="s">
        <v>182</v>
      </c>
      <c r="C7" s="113" t="s">
        <v>4</v>
      </c>
      <c r="D7" s="113"/>
      <c r="E7" s="114">
        <f>AVERAGE(OGRM!F79,OGRM!F86,OGRM!F93)</f>
        <v>3.3333333333333335</v>
      </c>
      <c r="F7" s="115">
        <f>AVERAGE(OGRM!P79,OGRM!P86,OGRM!P93)</f>
        <v>3.3333333333333335</v>
      </c>
      <c r="G7" s="116">
        <f>SUM(OGRM!O79,OGRM!O86,OGRM!O93)</f>
        <v>0</v>
      </c>
      <c r="H7" s="154" t="s">
        <v>72</v>
      </c>
      <c r="I7" s="118" t="s">
        <v>514</v>
      </c>
      <c r="J7" s="263"/>
    </row>
    <row r="8" spans="1:10" s="42" customFormat="1" ht="45" customHeight="1" thickBot="1" x14ac:dyDescent="0.3">
      <c r="A8" s="119" t="s">
        <v>183</v>
      </c>
      <c r="B8" s="120" t="s">
        <v>184</v>
      </c>
      <c r="C8" s="121"/>
      <c r="D8" s="121" t="s">
        <v>11</v>
      </c>
      <c r="E8" s="122">
        <f>AVERAGE(OGRM!F117,OGRM!F111,OGRM!F105,OGRM!F99)</f>
        <v>49.75</v>
      </c>
      <c r="F8" s="123">
        <f>AVERAGE(OGRM!P117,OGRM!P111,OGRM!P105,OGRM!P99)</f>
        <v>49.75</v>
      </c>
      <c r="G8" s="124">
        <f>SUM(OGRM!O117,OGRM!O111,OGRM!O105,OGRM!O99)</f>
        <v>0</v>
      </c>
      <c r="H8" s="155"/>
      <c r="I8" s="125" t="s">
        <v>515</v>
      </c>
      <c r="J8" s="75"/>
    </row>
    <row r="9" spans="1:10" ht="45" customHeight="1" x14ac:dyDescent="0.2">
      <c r="D9" s="230" t="s">
        <v>542</v>
      </c>
      <c r="E9" s="126">
        <f>AVERAGE(E4:E8)</f>
        <v>42.016666666666666</v>
      </c>
      <c r="F9" s="127">
        <f>AVERAGE(F4:F8)</f>
        <v>42.016666666666666</v>
      </c>
      <c r="G9" s="229">
        <f>SUM(G4:G8)</f>
        <v>0.47799999999999998</v>
      </c>
      <c r="H9" s="74"/>
    </row>
  </sheetData>
  <mergeCells count="2">
    <mergeCell ref="A1:B1"/>
    <mergeCell ref="J4:J7"/>
  </mergeCells>
  <phoneticPr fontId="4" type="noConversion"/>
  <conditionalFormatting sqref="E4:E9">
    <cfRule type="iconSet" priority="214">
      <iconSet showValue="0">
        <cfvo type="percent" val="0"/>
        <cfvo type="num" val="33"/>
        <cfvo type="num" val="70"/>
      </iconSet>
    </cfRule>
  </conditionalFormatting>
  <conditionalFormatting sqref="F4:F9">
    <cfRule type="dataBar" priority="1">
      <dataBar>
        <cfvo type="num" val="0"/>
        <cfvo type="num" val="100"/>
        <color theme="9" tint="0.39997558519241921"/>
      </dataBar>
      <extLst>
        <ext xmlns:x14="http://schemas.microsoft.com/office/spreadsheetml/2009/9/main" uri="{B025F937-C7B1-47D3-B67F-A62EFF666E3E}">
          <x14:id>{8AB237DB-799A-4423-A206-3A529CCA8A91}</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8AB237DB-799A-4423-A206-3A529CCA8A91}">
            <x14:dataBar minLength="0" maxLength="100" gradient="0">
              <x14:cfvo type="num">
                <xm:f>0</xm:f>
              </x14:cfvo>
              <x14:cfvo type="num">
                <xm:f>100</xm:f>
              </x14:cfvo>
              <x14:negativeFillColor rgb="FFFF0000"/>
              <x14:axisColor rgb="FF000000"/>
            </x14:dataBar>
          </x14:cfRule>
          <xm:sqref>F4:F9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0D95D-22CD-4DA6-A7C4-07D25FE5498D}">
  <sheetPr>
    <tabColor rgb="FF00B0F0"/>
  </sheetPr>
  <dimension ref="A1:Y200"/>
  <sheetViews>
    <sheetView topLeftCell="H1" zoomScale="80" zoomScaleNormal="80" workbookViewId="0">
      <selection activeCell="Q29" sqref="Q29"/>
    </sheetView>
  </sheetViews>
  <sheetFormatPr baseColWidth="10" defaultColWidth="11.5703125" defaultRowHeight="14.25" x14ac:dyDescent="0.2"/>
  <cols>
    <col min="1" max="1" width="4" style="25" customWidth="1"/>
    <col min="2" max="2" width="53" style="25" customWidth="1"/>
    <col min="3" max="5" width="30" style="25" customWidth="1"/>
    <col min="6" max="6" width="20.7109375" style="25" customWidth="1"/>
    <col min="7" max="8" width="11.5703125" style="25"/>
    <col min="9" max="9" width="45.28515625" style="25" customWidth="1"/>
    <col min="10" max="10" width="31.28515625" style="25" bestFit="1" customWidth="1"/>
    <col min="11" max="11" width="20.42578125" style="25" bestFit="1" customWidth="1"/>
    <col min="12" max="12" width="20.42578125" style="25" customWidth="1"/>
    <col min="13" max="13" width="18.28515625" style="25" customWidth="1"/>
    <col min="14" max="15" width="11.5703125" style="25"/>
    <col min="16" max="16" width="16.85546875" style="25" customWidth="1"/>
    <col min="17" max="17" width="105.28515625" style="25" customWidth="1"/>
    <col min="18" max="20" width="11.5703125" style="25"/>
    <col min="21" max="21" width="13.42578125" style="25" bestFit="1" customWidth="1"/>
    <col min="22" max="22" width="84.5703125" style="25" bestFit="1" customWidth="1"/>
    <col min="23" max="16384" width="11.5703125" style="25"/>
  </cols>
  <sheetData>
    <row r="1" spans="1:22" ht="40.15" customHeight="1" x14ac:dyDescent="0.2">
      <c r="B1" s="77" t="s">
        <v>56</v>
      </c>
      <c r="G1" s="38" t="str">
        <f>'PTGE Midour Synthèse'!C1</f>
        <v>le 10/03/2025</v>
      </c>
    </row>
    <row r="2" spans="1:22" ht="19.899999999999999" customHeight="1" x14ac:dyDescent="0.2">
      <c r="B2" s="78" t="s">
        <v>163</v>
      </c>
    </row>
    <row r="3" spans="1:22" ht="30" customHeight="1" x14ac:dyDescent="0.2">
      <c r="A3" s="66"/>
      <c r="B3" s="62" t="s">
        <v>102</v>
      </c>
      <c r="C3" s="31" t="s">
        <v>307</v>
      </c>
      <c r="D3" s="31" t="s">
        <v>68</v>
      </c>
      <c r="E3" s="31" t="s">
        <v>51</v>
      </c>
      <c r="F3" s="31" t="s">
        <v>0</v>
      </c>
      <c r="G3" s="31" t="s">
        <v>106</v>
      </c>
      <c r="H3" s="31" t="s">
        <v>103</v>
      </c>
      <c r="I3" s="31" t="s">
        <v>105</v>
      </c>
      <c r="J3" s="31" t="s">
        <v>116</v>
      </c>
      <c r="K3" s="31" t="s">
        <v>117</v>
      </c>
      <c r="L3" s="31" t="s">
        <v>150</v>
      </c>
      <c r="M3" s="37" t="s">
        <v>114</v>
      </c>
      <c r="N3" s="31" t="s">
        <v>104</v>
      </c>
      <c r="O3" s="31" t="s">
        <v>115</v>
      </c>
      <c r="P3" s="31" t="s">
        <v>118</v>
      </c>
      <c r="Q3" s="31" t="s">
        <v>107</v>
      </c>
      <c r="R3" s="38"/>
      <c r="T3" s="24" t="s">
        <v>109</v>
      </c>
      <c r="U3" s="39" t="s">
        <v>60</v>
      </c>
      <c r="V3" s="25" t="s">
        <v>67</v>
      </c>
    </row>
    <row r="4" spans="1:22" ht="45" customHeight="1" x14ac:dyDescent="0.2">
      <c r="A4" s="24"/>
      <c r="B4" s="40" t="s">
        <v>274</v>
      </c>
      <c r="C4" s="165" t="s">
        <v>334</v>
      </c>
      <c r="D4" s="165" t="s">
        <v>335</v>
      </c>
      <c r="E4" s="165" t="s">
        <v>412</v>
      </c>
      <c r="F4" s="28" t="s">
        <v>64</v>
      </c>
      <c r="G4" s="166">
        <v>44562</v>
      </c>
      <c r="H4" s="166">
        <v>47118</v>
      </c>
      <c r="I4" s="70" t="s">
        <v>413</v>
      </c>
      <c r="J4" s="70"/>
      <c r="K4" s="70"/>
      <c r="L4" s="70"/>
      <c r="M4" s="24">
        <v>0</v>
      </c>
      <c r="N4" s="24">
        <v>1</v>
      </c>
      <c r="O4" s="24">
        <f>M4*N4</f>
        <v>0</v>
      </c>
      <c r="P4" s="23">
        <v>90</v>
      </c>
      <c r="Q4" s="256" t="s">
        <v>499</v>
      </c>
      <c r="T4" s="24" t="s">
        <v>110</v>
      </c>
      <c r="U4" s="43" t="s">
        <v>61</v>
      </c>
      <c r="V4" s="25" t="s">
        <v>65</v>
      </c>
    </row>
    <row r="5" spans="1:22" ht="45" customHeight="1" x14ac:dyDescent="0.2">
      <c r="A5" s="24"/>
      <c r="B5" s="40"/>
      <c r="C5" s="165"/>
      <c r="D5" s="165"/>
      <c r="E5" s="165"/>
      <c r="F5" s="28"/>
      <c r="G5" s="166"/>
      <c r="H5" s="166"/>
      <c r="I5" s="70"/>
      <c r="J5" s="70"/>
      <c r="K5" s="70"/>
      <c r="L5" s="70"/>
      <c r="M5" s="24"/>
      <c r="N5" s="24"/>
      <c r="O5" s="24"/>
      <c r="P5" s="23"/>
      <c r="Q5" s="256"/>
      <c r="T5" s="24" t="s">
        <v>111</v>
      </c>
      <c r="U5" s="44" t="s">
        <v>64</v>
      </c>
      <c r="V5" s="25" t="s">
        <v>66</v>
      </c>
    </row>
    <row r="6" spans="1:22" ht="30" customHeight="1" x14ac:dyDescent="0.2">
      <c r="A6" s="24"/>
      <c r="B6" s="25" t="s">
        <v>89</v>
      </c>
      <c r="C6" s="25" t="s">
        <v>89</v>
      </c>
      <c r="F6" s="23">
        <f>P6</f>
        <v>90</v>
      </c>
      <c r="G6" s="45"/>
      <c r="H6" s="45"/>
      <c r="I6" s="25" t="s">
        <v>89</v>
      </c>
      <c r="M6" s="46">
        <f>SUM(M4:M5)</f>
        <v>0</v>
      </c>
      <c r="N6" s="46">
        <f>SUM(N4:N5)</f>
        <v>1</v>
      </c>
      <c r="O6" s="46">
        <f>SUM(O4:O5)</f>
        <v>0</v>
      </c>
      <c r="P6" s="47">
        <f>AVERAGE(P4:P5)</f>
        <v>90</v>
      </c>
      <c r="Q6" s="256"/>
      <c r="T6" s="24" t="s">
        <v>112</v>
      </c>
      <c r="U6" s="48" t="s">
        <v>3</v>
      </c>
      <c r="V6" s="25" t="s">
        <v>63</v>
      </c>
    </row>
    <row r="7" spans="1:22" ht="30" customHeight="1" x14ac:dyDescent="0.2">
      <c r="A7" s="24"/>
      <c r="T7" s="24" t="s">
        <v>112</v>
      </c>
      <c r="U7" s="48" t="s">
        <v>1</v>
      </c>
      <c r="V7" s="25" t="s">
        <v>62</v>
      </c>
    </row>
    <row r="8" spans="1:22" ht="30" customHeight="1" x14ac:dyDescent="0.2">
      <c r="A8" s="24"/>
      <c r="B8" s="78" t="s">
        <v>164</v>
      </c>
    </row>
    <row r="9" spans="1:22" ht="30" customHeight="1" x14ac:dyDescent="0.2">
      <c r="B9" s="62" t="s">
        <v>102</v>
      </c>
      <c r="C9" s="31" t="s">
        <v>307</v>
      </c>
      <c r="D9" s="31" t="s">
        <v>68</v>
      </c>
      <c r="E9" s="31" t="s">
        <v>51</v>
      </c>
      <c r="F9" s="31" t="s">
        <v>0</v>
      </c>
      <c r="G9" s="31" t="s">
        <v>106</v>
      </c>
      <c r="H9" s="31" t="s">
        <v>103</v>
      </c>
      <c r="I9" s="31" t="s">
        <v>105</v>
      </c>
      <c r="J9" s="31" t="s">
        <v>116</v>
      </c>
      <c r="K9" s="31" t="s">
        <v>117</v>
      </c>
      <c r="L9" s="31" t="s">
        <v>150</v>
      </c>
      <c r="M9" s="37" t="s">
        <v>114</v>
      </c>
      <c r="N9" s="31" t="s">
        <v>104</v>
      </c>
      <c r="O9" s="31" t="s">
        <v>115</v>
      </c>
      <c r="P9" s="31" t="s">
        <v>118</v>
      </c>
      <c r="Q9" s="31" t="s">
        <v>107</v>
      </c>
    </row>
    <row r="10" spans="1:22" ht="45" customHeight="1" x14ac:dyDescent="0.2">
      <c r="B10" s="60"/>
      <c r="C10" s="165" t="s">
        <v>336</v>
      </c>
      <c r="D10" s="165" t="s">
        <v>335</v>
      </c>
      <c r="E10" s="165"/>
      <c r="F10" s="28" t="s">
        <v>61</v>
      </c>
      <c r="G10" s="166">
        <v>45108</v>
      </c>
      <c r="H10" s="166">
        <v>46218</v>
      </c>
      <c r="I10" s="64"/>
      <c r="J10" s="24"/>
      <c r="K10" s="24"/>
      <c r="L10" s="24"/>
      <c r="M10" s="24">
        <v>0</v>
      </c>
      <c r="N10" s="24">
        <v>0</v>
      </c>
      <c r="O10" s="24">
        <f>M10*N10</f>
        <v>0</v>
      </c>
      <c r="P10" s="23">
        <v>33</v>
      </c>
      <c r="Q10" s="251" t="s">
        <v>477</v>
      </c>
    </row>
    <row r="11" spans="1:22" ht="45" customHeight="1" x14ac:dyDescent="0.2">
      <c r="B11" s="60"/>
      <c r="C11" s="165"/>
      <c r="D11" s="165"/>
      <c r="E11" s="165"/>
      <c r="F11" s="28"/>
      <c r="G11" s="166"/>
      <c r="H11" s="166"/>
      <c r="I11" s="64"/>
      <c r="J11" s="24"/>
      <c r="K11" s="24"/>
      <c r="L11" s="24"/>
      <c r="M11" s="24"/>
      <c r="N11" s="24"/>
      <c r="O11" s="24"/>
      <c r="P11" s="23"/>
      <c r="Q11" s="251"/>
    </row>
    <row r="12" spans="1:22" ht="30" customHeight="1" x14ac:dyDescent="0.2">
      <c r="B12" s="25" t="s">
        <v>89</v>
      </c>
      <c r="C12" s="25" t="s">
        <v>89</v>
      </c>
      <c r="F12" s="23">
        <f>P12</f>
        <v>33</v>
      </c>
      <c r="G12" s="45"/>
      <c r="H12" s="45"/>
      <c r="I12" s="25" t="s">
        <v>89</v>
      </c>
      <c r="M12" s="46">
        <f>SUM(M10:M11)</f>
        <v>0</v>
      </c>
      <c r="N12" s="46">
        <f>SUM(N10:N11)</f>
        <v>0</v>
      </c>
      <c r="O12" s="46">
        <f>SUM(O10:O11)</f>
        <v>0</v>
      </c>
      <c r="P12" s="23">
        <f>AVERAGE(P10:P11)</f>
        <v>33</v>
      </c>
      <c r="Q12" s="251"/>
    </row>
    <row r="13" spans="1:22" ht="30" customHeight="1" x14ac:dyDescent="0.2">
      <c r="A13" s="66"/>
    </row>
    <row r="14" spans="1:22" ht="30" customHeight="1" x14ac:dyDescent="0.2">
      <c r="B14" s="78" t="s">
        <v>165</v>
      </c>
    </row>
    <row r="15" spans="1:22" ht="30" customHeight="1" x14ac:dyDescent="0.2">
      <c r="B15" s="62" t="s">
        <v>102</v>
      </c>
      <c r="C15" s="31" t="s">
        <v>307</v>
      </c>
      <c r="D15" s="31" t="s">
        <v>68</v>
      </c>
      <c r="E15" s="31" t="s">
        <v>51</v>
      </c>
      <c r="F15" s="31" t="s">
        <v>0</v>
      </c>
      <c r="G15" s="31" t="s">
        <v>106</v>
      </c>
      <c r="H15" s="31" t="s">
        <v>103</v>
      </c>
      <c r="I15" s="31" t="s">
        <v>105</v>
      </c>
      <c r="J15" s="31" t="s">
        <v>116</v>
      </c>
      <c r="K15" s="31" t="s">
        <v>117</v>
      </c>
      <c r="L15" s="31" t="s">
        <v>150</v>
      </c>
      <c r="M15" s="37" t="s">
        <v>114</v>
      </c>
      <c r="N15" s="31" t="s">
        <v>104</v>
      </c>
      <c r="O15" s="31" t="s">
        <v>115</v>
      </c>
      <c r="P15" s="31" t="s">
        <v>118</v>
      </c>
      <c r="Q15" s="31" t="s">
        <v>107</v>
      </c>
    </row>
    <row r="16" spans="1:22" ht="45" customHeight="1" x14ac:dyDescent="0.2">
      <c r="B16" s="42" t="s">
        <v>275</v>
      </c>
      <c r="C16" s="165" t="s">
        <v>337</v>
      </c>
      <c r="D16" s="165" t="s">
        <v>338</v>
      </c>
      <c r="E16" s="165"/>
      <c r="F16" s="65" t="s">
        <v>60</v>
      </c>
      <c r="G16" s="166"/>
      <c r="H16" s="166"/>
      <c r="I16" s="64" t="s">
        <v>500</v>
      </c>
      <c r="J16" s="24"/>
      <c r="K16" s="24"/>
      <c r="L16" s="24"/>
      <c r="M16" s="24">
        <v>0</v>
      </c>
      <c r="N16" s="24">
        <v>0</v>
      </c>
      <c r="O16" s="24">
        <f>M16*N16</f>
        <v>0</v>
      </c>
      <c r="P16" s="23">
        <v>0</v>
      </c>
      <c r="Q16" s="60" t="s">
        <v>501</v>
      </c>
    </row>
    <row r="17" spans="1:17" ht="45" customHeight="1" x14ac:dyDescent="0.2">
      <c r="B17" s="42" t="s">
        <v>276</v>
      </c>
      <c r="C17" s="165"/>
      <c r="D17" s="165"/>
      <c r="E17" s="165"/>
      <c r="F17" s="65" t="s">
        <v>60</v>
      </c>
      <c r="G17" s="166"/>
      <c r="H17" s="166"/>
      <c r="I17" s="24"/>
      <c r="J17" s="24"/>
      <c r="K17" s="24"/>
      <c r="L17" s="24"/>
      <c r="M17" s="24"/>
      <c r="N17" s="24"/>
      <c r="O17" s="24"/>
      <c r="P17" s="23"/>
      <c r="Q17" s="60"/>
    </row>
    <row r="18" spans="1:17" ht="30" customHeight="1" x14ac:dyDescent="0.2">
      <c r="B18" s="25" t="s">
        <v>89</v>
      </c>
      <c r="C18" s="25" t="s">
        <v>89</v>
      </c>
      <c r="F18" s="23">
        <f>P18</f>
        <v>0</v>
      </c>
      <c r="G18" s="45"/>
      <c r="H18" s="45"/>
      <c r="M18" s="46">
        <f>SUM(M16:M17)</f>
        <v>0</v>
      </c>
      <c r="N18" s="46">
        <f>SUM(N16:N17)</f>
        <v>0</v>
      </c>
      <c r="O18" s="46">
        <f>SUM(O16:O17)</f>
        <v>0</v>
      </c>
      <c r="P18" s="23">
        <f>AVERAGE(P16:P17)</f>
        <v>0</v>
      </c>
      <c r="Q18" s="60"/>
    </row>
    <row r="19" spans="1:17" ht="30" customHeight="1" x14ac:dyDescent="0.2"/>
    <row r="20" spans="1:17" ht="30" customHeight="1" x14ac:dyDescent="0.2">
      <c r="B20" s="78" t="s">
        <v>166</v>
      </c>
    </row>
    <row r="21" spans="1:17" ht="30" customHeight="1" x14ac:dyDescent="0.2">
      <c r="B21" s="62" t="s">
        <v>102</v>
      </c>
      <c r="C21" s="31" t="s">
        <v>307</v>
      </c>
      <c r="D21" s="31" t="s">
        <v>68</v>
      </c>
      <c r="E21" s="31" t="s">
        <v>51</v>
      </c>
      <c r="F21" s="31" t="s">
        <v>0</v>
      </c>
      <c r="G21" s="31" t="s">
        <v>106</v>
      </c>
      <c r="H21" s="31" t="s">
        <v>103</v>
      </c>
      <c r="I21" s="31" t="s">
        <v>105</v>
      </c>
      <c r="J21" s="31" t="s">
        <v>116</v>
      </c>
      <c r="K21" s="31" t="s">
        <v>117</v>
      </c>
      <c r="L21" s="31" t="s">
        <v>150</v>
      </c>
      <c r="M21" s="37" t="s">
        <v>114</v>
      </c>
      <c r="N21" s="31" t="s">
        <v>104</v>
      </c>
      <c r="O21" s="31" t="s">
        <v>115</v>
      </c>
      <c r="P21" s="31" t="s">
        <v>118</v>
      </c>
      <c r="Q21" s="31" t="s">
        <v>107</v>
      </c>
    </row>
    <row r="22" spans="1:17" ht="45" customHeight="1" x14ac:dyDescent="0.2">
      <c r="B22" s="42"/>
      <c r="C22" s="165" t="s">
        <v>339</v>
      </c>
      <c r="D22" s="165" t="s">
        <v>340</v>
      </c>
      <c r="E22" s="165"/>
      <c r="F22" s="65" t="s">
        <v>60</v>
      </c>
      <c r="G22" s="41"/>
      <c r="H22" s="41"/>
      <c r="I22" s="24" t="s">
        <v>478</v>
      </c>
      <c r="J22" s="24"/>
      <c r="K22" s="24"/>
      <c r="L22" s="24"/>
      <c r="M22" s="24">
        <v>0</v>
      </c>
      <c r="N22" s="24">
        <v>0</v>
      </c>
      <c r="O22" s="24">
        <f>M22*N22</f>
        <v>0</v>
      </c>
      <c r="P22" s="23">
        <v>0</v>
      </c>
      <c r="Q22" s="60" t="s">
        <v>502</v>
      </c>
    </row>
    <row r="23" spans="1:17" ht="45" customHeight="1" x14ac:dyDescent="0.2">
      <c r="B23" s="42"/>
      <c r="C23" s="165"/>
      <c r="D23" s="165"/>
      <c r="E23" s="165"/>
      <c r="F23" s="65"/>
      <c r="G23" s="41"/>
      <c r="H23" s="41"/>
      <c r="I23" s="24"/>
      <c r="J23" s="24"/>
      <c r="K23" s="24"/>
      <c r="L23" s="24"/>
      <c r="M23" s="24"/>
      <c r="N23" s="24"/>
      <c r="O23" s="24"/>
      <c r="P23" s="23"/>
      <c r="Q23" s="60"/>
    </row>
    <row r="24" spans="1:17" ht="30" customHeight="1" x14ac:dyDescent="0.2">
      <c r="A24" s="66"/>
      <c r="B24" s="25" t="s">
        <v>89</v>
      </c>
      <c r="C24" s="25" t="s">
        <v>89</v>
      </c>
      <c r="F24" s="23">
        <f>P24</f>
        <v>0</v>
      </c>
      <c r="G24" s="45"/>
      <c r="H24" s="45"/>
      <c r="M24" s="46">
        <f>SUM(M22:M23)</f>
        <v>0</v>
      </c>
      <c r="N24" s="46">
        <f>SUM(N22:N23)</f>
        <v>0</v>
      </c>
      <c r="O24" s="46">
        <f>SUM(O22:O23)</f>
        <v>0</v>
      </c>
      <c r="P24" s="23">
        <f>AVERAGE(P22:P23)</f>
        <v>0</v>
      </c>
      <c r="Q24" s="60"/>
    </row>
    <row r="25" spans="1:17" ht="30" customHeight="1" x14ac:dyDescent="0.2"/>
    <row r="26" spans="1:17" ht="30" customHeight="1" x14ac:dyDescent="0.2">
      <c r="B26" s="78" t="s">
        <v>167</v>
      </c>
    </row>
    <row r="27" spans="1:17" ht="30" customHeight="1" x14ac:dyDescent="0.2">
      <c r="B27" s="62" t="s">
        <v>102</v>
      </c>
      <c r="C27" s="31" t="s">
        <v>307</v>
      </c>
      <c r="D27" s="31" t="s">
        <v>68</v>
      </c>
      <c r="E27" s="31" t="s">
        <v>51</v>
      </c>
      <c r="F27" s="31" t="s">
        <v>0</v>
      </c>
      <c r="G27" s="31" t="s">
        <v>106</v>
      </c>
      <c r="H27" s="31" t="s">
        <v>103</v>
      </c>
      <c r="I27" s="31" t="s">
        <v>105</v>
      </c>
      <c r="J27" s="31" t="s">
        <v>116</v>
      </c>
      <c r="K27" s="31" t="s">
        <v>117</v>
      </c>
      <c r="L27" s="31" t="s">
        <v>150</v>
      </c>
      <c r="M27" s="37" t="s">
        <v>114</v>
      </c>
      <c r="N27" s="31" t="s">
        <v>104</v>
      </c>
      <c r="O27" s="31" t="s">
        <v>115</v>
      </c>
      <c r="P27" s="31" t="s">
        <v>118</v>
      </c>
      <c r="Q27" s="31" t="s">
        <v>107</v>
      </c>
    </row>
    <row r="28" spans="1:17" ht="45" customHeight="1" x14ac:dyDescent="0.2">
      <c r="B28" s="42" t="s">
        <v>530</v>
      </c>
      <c r="C28" s="165" t="s">
        <v>27</v>
      </c>
      <c r="D28" s="165" t="s">
        <v>533</v>
      </c>
      <c r="E28" s="165"/>
      <c r="F28" s="65" t="s">
        <v>1</v>
      </c>
      <c r="G28" s="41"/>
      <c r="H28" s="41"/>
      <c r="I28" s="24" t="s">
        <v>277</v>
      </c>
      <c r="J28" s="24"/>
      <c r="K28" s="24"/>
      <c r="L28" s="24"/>
      <c r="M28" s="24">
        <v>0</v>
      </c>
      <c r="N28" s="24">
        <v>0</v>
      </c>
      <c r="O28" s="24">
        <f>M28*N28</f>
        <v>0</v>
      </c>
      <c r="P28" s="23">
        <v>75</v>
      </c>
      <c r="Q28" s="60" t="s">
        <v>503</v>
      </c>
    </row>
    <row r="29" spans="1:17" ht="45" customHeight="1" x14ac:dyDescent="0.2">
      <c r="B29" s="42" t="s">
        <v>531</v>
      </c>
      <c r="C29" s="165" t="s">
        <v>27</v>
      </c>
      <c r="D29" s="165" t="s">
        <v>532</v>
      </c>
      <c r="E29" s="165"/>
      <c r="F29" s="65" t="s">
        <v>61</v>
      </c>
      <c r="G29" s="41"/>
      <c r="H29" s="41"/>
      <c r="I29" s="24"/>
      <c r="J29" s="24"/>
      <c r="K29" s="24"/>
      <c r="L29" s="24"/>
      <c r="M29" s="24"/>
      <c r="N29" s="24"/>
      <c r="O29" s="24"/>
      <c r="P29" s="23"/>
      <c r="Q29" s="273" t="s">
        <v>534</v>
      </c>
    </row>
    <row r="30" spans="1:17" ht="30" customHeight="1" x14ac:dyDescent="0.2">
      <c r="B30" s="25" t="s">
        <v>89</v>
      </c>
      <c r="C30" s="25" t="s">
        <v>89</v>
      </c>
      <c r="F30" s="23">
        <f>P30</f>
        <v>75</v>
      </c>
      <c r="G30" s="45"/>
      <c r="H30" s="45"/>
      <c r="M30" s="46">
        <f>SUM(M28:M29)</f>
        <v>0</v>
      </c>
      <c r="N30" s="46">
        <f>SUM(N28:N29)</f>
        <v>0</v>
      </c>
      <c r="O30" s="46">
        <f>SUM(O28:O29)</f>
        <v>0</v>
      </c>
      <c r="P30" s="23">
        <f>AVERAGE(P28:P29)</f>
        <v>75</v>
      </c>
      <c r="Q30" s="60"/>
    </row>
    <row r="31" spans="1:17" ht="30" customHeight="1" x14ac:dyDescent="0.2">
      <c r="B31" s="67"/>
      <c r="C31" s="68"/>
      <c r="D31" s="68"/>
      <c r="E31" s="68"/>
      <c r="F31" s="68"/>
      <c r="G31" s="68"/>
      <c r="H31" s="68"/>
      <c r="I31" s="68"/>
      <c r="J31" s="68"/>
      <c r="K31" s="68"/>
      <c r="L31" s="68"/>
      <c r="M31" s="69"/>
      <c r="N31" s="68"/>
      <c r="O31" s="68"/>
      <c r="P31" s="68"/>
      <c r="Q31" s="68"/>
    </row>
    <row r="32" spans="1:17" ht="30" customHeight="1" x14ac:dyDescent="0.2">
      <c r="A32" s="66"/>
      <c r="B32" s="78" t="s">
        <v>168</v>
      </c>
    </row>
    <row r="33" spans="1:17" ht="30" customHeight="1" x14ac:dyDescent="0.2">
      <c r="B33" s="62" t="s">
        <v>102</v>
      </c>
      <c r="C33" s="31" t="s">
        <v>307</v>
      </c>
      <c r="D33" s="31" t="s">
        <v>68</v>
      </c>
      <c r="E33" s="31" t="s">
        <v>51</v>
      </c>
      <c r="F33" s="31" t="s">
        <v>0</v>
      </c>
      <c r="G33" s="31" t="s">
        <v>106</v>
      </c>
      <c r="H33" s="31" t="s">
        <v>103</v>
      </c>
      <c r="I33" s="31" t="s">
        <v>105</v>
      </c>
      <c r="J33" s="31" t="s">
        <v>116</v>
      </c>
      <c r="K33" s="31" t="s">
        <v>117</v>
      </c>
      <c r="L33" s="31" t="s">
        <v>150</v>
      </c>
      <c r="M33" s="37" t="s">
        <v>114</v>
      </c>
      <c r="N33" s="31" t="s">
        <v>104</v>
      </c>
      <c r="O33" s="31" t="s">
        <v>115</v>
      </c>
      <c r="P33" s="31" t="s">
        <v>118</v>
      </c>
      <c r="Q33" s="31" t="s">
        <v>107</v>
      </c>
    </row>
    <row r="34" spans="1:17" ht="45" customHeight="1" x14ac:dyDescent="0.2">
      <c r="B34" s="42" t="s">
        <v>535</v>
      </c>
      <c r="C34" s="165" t="s">
        <v>27</v>
      </c>
      <c r="D34" s="165" t="s">
        <v>341</v>
      </c>
      <c r="E34" s="165"/>
      <c r="F34" s="65" t="s">
        <v>3</v>
      </c>
      <c r="G34" s="166">
        <v>43831</v>
      </c>
      <c r="H34" s="166">
        <v>44926</v>
      </c>
      <c r="I34" s="24" t="s">
        <v>278</v>
      </c>
      <c r="J34" s="24"/>
      <c r="K34" s="24"/>
      <c r="L34" s="24"/>
      <c r="M34" s="24">
        <v>0</v>
      </c>
      <c r="N34" s="24">
        <v>0</v>
      </c>
      <c r="O34" s="24">
        <f>M34*N34</f>
        <v>0</v>
      </c>
      <c r="P34" s="23">
        <v>90</v>
      </c>
      <c r="Q34" s="60" t="s">
        <v>504</v>
      </c>
    </row>
    <row r="35" spans="1:17" ht="45" customHeight="1" x14ac:dyDescent="0.2">
      <c r="B35" s="42" t="s">
        <v>280</v>
      </c>
      <c r="C35" s="165"/>
      <c r="D35" s="165"/>
      <c r="E35" s="165"/>
      <c r="F35" s="65" t="s">
        <v>61</v>
      </c>
      <c r="G35" s="166">
        <v>44927</v>
      </c>
      <c r="H35" s="166">
        <v>47118</v>
      </c>
      <c r="I35" s="24"/>
      <c r="J35" s="24"/>
      <c r="K35" s="24"/>
      <c r="L35" s="24"/>
      <c r="M35" s="24"/>
      <c r="N35" s="24"/>
      <c r="O35" s="24"/>
      <c r="P35" s="23">
        <v>50</v>
      </c>
      <c r="Q35" s="60"/>
    </row>
    <row r="36" spans="1:17" ht="30" customHeight="1" x14ac:dyDescent="0.2">
      <c r="B36" s="25" t="s">
        <v>89</v>
      </c>
      <c r="C36" s="25" t="s">
        <v>89</v>
      </c>
      <c r="F36" s="23">
        <f>P36</f>
        <v>70</v>
      </c>
      <c r="G36" s="45"/>
      <c r="H36" s="45"/>
      <c r="M36" s="46">
        <f>SUM(M34:M35)</f>
        <v>0</v>
      </c>
      <c r="N36" s="46">
        <f>SUM(N34:N35)</f>
        <v>0</v>
      </c>
      <c r="O36" s="46">
        <f>SUM(O34:O35)</f>
        <v>0</v>
      </c>
      <c r="P36" s="23">
        <f>AVERAGE(P34:P35)</f>
        <v>70</v>
      </c>
      <c r="Q36" s="60"/>
    </row>
    <row r="37" spans="1:17" ht="30" customHeight="1" x14ac:dyDescent="0.2">
      <c r="B37" s="36"/>
    </row>
    <row r="38" spans="1:17" ht="30" customHeight="1" x14ac:dyDescent="0.2">
      <c r="B38" s="78" t="s">
        <v>169</v>
      </c>
    </row>
    <row r="39" spans="1:17" ht="30" customHeight="1" x14ac:dyDescent="0.2">
      <c r="B39" s="62" t="s">
        <v>102</v>
      </c>
      <c r="C39" s="31" t="s">
        <v>307</v>
      </c>
      <c r="D39" s="31" t="s">
        <v>68</v>
      </c>
      <c r="E39" s="31" t="s">
        <v>51</v>
      </c>
      <c r="F39" s="31" t="s">
        <v>0</v>
      </c>
      <c r="G39" s="31" t="s">
        <v>106</v>
      </c>
      <c r="H39" s="31" t="s">
        <v>103</v>
      </c>
      <c r="I39" s="31" t="s">
        <v>105</v>
      </c>
      <c r="J39" s="31" t="s">
        <v>116</v>
      </c>
      <c r="K39" s="31" t="s">
        <v>117</v>
      </c>
      <c r="L39" s="31" t="s">
        <v>150</v>
      </c>
      <c r="M39" s="37" t="s">
        <v>114</v>
      </c>
      <c r="N39" s="31" t="s">
        <v>104</v>
      </c>
      <c r="O39" s="31" t="s">
        <v>115</v>
      </c>
      <c r="P39" s="31" t="s">
        <v>118</v>
      </c>
      <c r="Q39" s="31" t="s">
        <v>107</v>
      </c>
    </row>
    <row r="40" spans="1:17" ht="45" customHeight="1" x14ac:dyDescent="0.2">
      <c r="A40" s="66"/>
      <c r="B40" s="42" t="s">
        <v>281</v>
      </c>
      <c r="C40" s="165" t="s">
        <v>27</v>
      </c>
      <c r="D40" s="165" t="s">
        <v>343</v>
      </c>
      <c r="E40" s="165"/>
      <c r="F40" s="65" t="s">
        <v>3</v>
      </c>
      <c r="G40" s="166"/>
      <c r="H40" s="166"/>
      <c r="I40" s="24" t="s">
        <v>479</v>
      </c>
      <c r="J40" s="24"/>
      <c r="K40" s="24"/>
      <c r="L40" s="24"/>
      <c r="M40" s="24">
        <v>0</v>
      </c>
      <c r="N40" s="24">
        <v>0</v>
      </c>
      <c r="O40" s="24">
        <f>M40*N40</f>
        <v>0</v>
      </c>
      <c r="P40" s="23">
        <v>100</v>
      </c>
      <c r="Q40" s="60" t="s">
        <v>510</v>
      </c>
    </row>
    <row r="41" spans="1:17" ht="45" customHeight="1" x14ac:dyDescent="0.2">
      <c r="A41" s="66"/>
      <c r="B41" s="42"/>
      <c r="C41" s="165"/>
      <c r="D41" s="165"/>
      <c r="E41" s="165"/>
      <c r="F41" s="65"/>
      <c r="G41" s="166"/>
      <c r="H41" s="166"/>
      <c r="I41" s="24"/>
      <c r="J41" s="24"/>
      <c r="K41" s="24"/>
      <c r="L41" s="24"/>
      <c r="M41" s="24"/>
      <c r="N41" s="24"/>
      <c r="O41" s="24"/>
      <c r="P41" s="23"/>
      <c r="Q41" s="60"/>
    </row>
    <row r="42" spans="1:17" ht="30" customHeight="1" x14ac:dyDescent="0.2">
      <c r="B42" s="25" t="s">
        <v>89</v>
      </c>
      <c r="C42" s="25" t="s">
        <v>89</v>
      </c>
      <c r="F42" s="23">
        <f>P42</f>
        <v>100</v>
      </c>
      <c r="G42" s="45"/>
      <c r="H42" s="45"/>
      <c r="M42" s="46">
        <f>SUM(M40:M41)</f>
        <v>0</v>
      </c>
      <c r="N42" s="46">
        <f>SUM(N40:N41)</f>
        <v>0</v>
      </c>
      <c r="O42" s="46">
        <f>SUM(O40:O41)</f>
        <v>0</v>
      </c>
      <c r="P42" s="23">
        <f>AVERAGE(P40:P41)</f>
        <v>100</v>
      </c>
      <c r="Q42" s="60"/>
    </row>
    <row r="43" spans="1:17" ht="30" customHeight="1" x14ac:dyDescent="0.2">
      <c r="F43" s="255"/>
      <c r="G43" s="255"/>
      <c r="H43" s="255"/>
      <c r="I43" s="52"/>
      <c r="J43" s="52"/>
      <c r="K43" s="52"/>
      <c r="L43" s="52"/>
    </row>
    <row r="44" spans="1:17" ht="30" customHeight="1" x14ac:dyDescent="0.2">
      <c r="B44" s="78" t="s">
        <v>170</v>
      </c>
    </row>
    <row r="45" spans="1:17" ht="30" customHeight="1" x14ac:dyDescent="0.2">
      <c r="B45" s="62" t="s">
        <v>102</v>
      </c>
      <c r="C45" s="31" t="s">
        <v>307</v>
      </c>
      <c r="D45" s="31" t="s">
        <v>68</v>
      </c>
      <c r="E45" s="31" t="s">
        <v>51</v>
      </c>
      <c r="F45" s="31" t="s">
        <v>0</v>
      </c>
      <c r="G45" s="31" t="s">
        <v>106</v>
      </c>
      <c r="H45" s="31" t="s">
        <v>103</v>
      </c>
      <c r="I45" s="31" t="s">
        <v>105</v>
      </c>
      <c r="J45" s="31" t="s">
        <v>116</v>
      </c>
      <c r="K45" s="31" t="s">
        <v>117</v>
      </c>
      <c r="L45" s="31" t="s">
        <v>150</v>
      </c>
      <c r="M45" s="37" t="s">
        <v>114</v>
      </c>
      <c r="N45" s="31" t="s">
        <v>104</v>
      </c>
      <c r="O45" s="31" t="s">
        <v>115</v>
      </c>
      <c r="P45" s="31" t="s">
        <v>118</v>
      </c>
      <c r="Q45" s="31" t="s">
        <v>107</v>
      </c>
    </row>
    <row r="46" spans="1:17" ht="45" customHeight="1" x14ac:dyDescent="0.2">
      <c r="B46" s="42" t="s">
        <v>282</v>
      </c>
      <c r="C46" s="165" t="s">
        <v>27</v>
      </c>
      <c r="D46" s="165" t="s">
        <v>344</v>
      </c>
      <c r="E46" s="165"/>
      <c r="F46" s="65" t="s">
        <v>3</v>
      </c>
      <c r="G46" s="166">
        <v>44562</v>
      </c>
      <c r="H46" s="166">
        <v>44926</v>
      </c>
      <c r="I46" s="24" t="s">
        <v>279</v>
      </c>
      <c r="J46" s="24"/>
      <c r="K46" s="24"/>
      <c r="L46" s="24"/>
      <c r="M46" s="24">
        <v>0</v>
      </c>
      <c r="N46" s="24">
        <v>0</v>
      </c>
      <c r="O46" s="24">
        <f>M46*N46</f>
        <v>0</v>
      </c>
      <c r="P46" s="23">
        <v>100</v>
      </c>
      <c r="Q46" s="60" t="s">
        <v>250</v>
      </c>
    </row>
    <row r="47" spans="1:17" ht="45" customHeight="1" x14ac:dyDescent="0.2">
      <c r="B47" s="42" t="s">
        <v>283</v>
      </c>
      <c r="C47" s="165"/>
      <c r="D47" s="165"/>
      <c r="E47" s="165"/>
      <c r="F47" s="65" t="s">
        <v>1</v>
      </c>
      <c r="G47" s="166">
        <v>44927</v>
      </c>
      <c r="H47" s="166">
        <v>47118</v>
      </c>
      <c r="I47" s="24"/>
      <c r="J47" s="24"/>
      <c r="K47" s="24"/>
      <c r="L47" s="24"/>
      <c r="M47" s="24"/>
      <c r="N47" s="24"/>
      <c r="O47" s="24"/>
      <c r="P47" s="23">
        <v>100</v>
      </c>
      <c r="Q47" s="60" t="s">
        <v>529</v>
      </c>
    </row>
    <row r="48" spans="1:17" ht="45" customHeight="1" x14ac:dyDescent="0.2">
      <c r="B48" s="42" t="s">
        <v>284</v>
      </c>
      <c r="C48" s="165"/>
      <c r="D48" s="165"/>
      <c r="E48" s="165"/>
      <c r="F48" s="65" t="s">
        <v>1</v>
      </c>
      <c r="G48" s="166">
        <v>44927</v>
      </c>
      <c r="H48" s="166">
        <v>47118</v>
      </c>
      <c r="I48" s="24"/>
      <c r="J48" s="24"/>
      <c r="K48" s="24"/>
      <c r="L48" s="24"/>
      <c r="M48" s="24"/>
      <c r="N48" s="24"/>
      <c r="O48" s="24"/>
      <c r="P48" s="23">
        <v>100</v>
      </c>
      <c r="Q48" s="60" t="s">
        <v>505</v>
      </c>
    </row>
    <row r="49" spans="1:23" ht="30" customHeight="1" x14ac:dyDescent="0.2">
      <c r="A49" s="66"/>
      <c r="B49" s="25" t="s">
        <v>89</v>
      </c>
      <c r="C49" s="25" t="s">
        <v>89</v>
      </c>
      <c r="F49" s="23">
        <f>P49</f>
        <v>100</v>
      </c>
      <c r="G49" s="45"/>
      <c r="H49" s="45"/>
      <c r="M49" s="46">
        <f>SUM(M46:M48)</f>
        <v>0</v>
      </c>
      <c r="N49" s="46">
        <f>SUM(N46:N48)</f>
        <v>0</v>
      </c>
      <c r="O49" s="46">
        <f>SUM(O46:O48)</f>
        <v>0</v>
      </c>
      <c r="P49" s="23">
        <f>AVERAGE(P46:P48)</f>
        <v>100</v>
      </c>
      <c r="Q49" s="60"/>
    </row>
    <row r="50" spans="1:23" ht="30" customHeight="1" x14ac:dyDescent="0.2"/>
    <row r="51" spans="1:23" ht="30" customHeight="1" x14ac:dyDescent="0.2">
      <c r="B51" s="78" t="s">
        <v>171</v>
      </c>
    </row>
    <row r="52" spans="1:23" ht="30" customHeight="1" x14ac:dyDescent="0.2">
      <c r="B52" s="62" t="s">
        <v>102</v>
      </c>
      <c r="C52" s="31" t="s">
        <v>307</v>
      </c>
      <c r="D52" s="31" t="s">
        <v>68</v>
      </c>
      <c r="E52" s="31" t="s">
        <v>51</v>
      </c>
      <c r="F52" s="31" t="s">
        <v>0</v>
      </c>
      <c r="G52" s="31" t="s">
        <v>106</v>
      </c>
      <c r="H52" s="31" t="s">
        <v>103</v>
      </c>
      <c r="I52" s="31" t="s">
        <v>105</v>
      </c>
      <c r="J52" s="31" t="s">
        <v>116</v>
      </c>
      <c r="K52" s="31" t="s">
        <v>117</v>
      </c>
      <c r="L52" s="31" t="s">
        <v>150</v>
      </c>
      <c r="M52" s="37" t="s">
        <v>114</v>
      </c>
      <c r="N52" s="31" t="s">
        <v>104</v>
      </c>
      <c r="O52" s="31" t="s">
        <v>115</v>
      </c>
      <c r="P52" s="31" t="s">
        <v>118</v>
      </c>
      <c r="Q52" s="31" t="s">
        <v>107</v>
      </c>
    </row>
    <row r="53" spans="1:23" ht="45" customHeight="1" x14ac:dyDescent="0.2">
      <c r="B53" s="42"/>
      <c r="C53" s="165" t="s">
        <v>342</v>
      </c>
      <c r="D53" s="165"/>
      <c r="E53" s="165"/>
      <c r="F53" s="65" t="s">
        <v>60</v>
      </c>
      <c r="G53" s="166"/>
      <c r="H53" s="166"/>
      <c r="I53" s="24" t="s">
        <v>251</v>
      </c>
      <c r="J53" s="24"/>
      <c r="K53" s="24"/>
      <c r="L53" s="24"/>
      <c r="M53" s="24">
        <v>0</v>
      </c>
      <c r="N53" s="24">
        <v>0</v>
      </c>
      <c r="O53" s="24">
        <f>M53*N53</f>
        <v>0</v>
      </c>
      <c r="P53" s="23">
        <v>0</v>
      </c>
      <c r="Q53" s="60"/>
    </row>
    <row r="54" spans="1:23" ht="45" customHeight="1" x14ac:dyDescent="0.2">
      <c r="B54" s="42"/>
      <c r="C54" s="165"/>
      <c r="D54" s="165"/>
      <c r="E54" s="165"/>
      <c r="F54" s="65"/>
      <c r="G54" s="166"/>
      <c r="H54" s="166"/>
      <c r="I54" s="24"/>
      <c r="J54" s="24"/>
      <c r="K54" s="24"/>
      <c r="L54" s="24"/>
      <c r="M54" s="24"/>
      <c r="N54" s="24"/>
      <c r="O54" s="24"/>
      <c r="P54" s="23"/>
      <c r="Q54" s="60"/>
    </row>
    <row r="55" spans="1:23" ht="30" customHeight="1" x14ac:dyDescent="0.2">
      <c r="A55" s="66"/>
      <c r="B55" s="25" t="s">
        <v>89</v>
      </c>
      <c r="C55" s="25" t="s">
        <v>89</v>
      </c>
      <c r="F55" s="23">
        <f>P55</f>
        <v>0</v>
      </c>
      <c r="G55" s="45"/>
      <c r="H55" s="45"/>
      <c r="M55" s="46">
        <f>SUM(M53:M54)</f>
        <v>0</v>
      </c>
      <c r="N55" s="46">
        <f>SUM(N53:N54)</f>
        <v>0</v>
      </c>
      <c r="O55" s="46">
        <f>SUM(O53:O54)</f>
        <v>0</v>
      </c>
      <c r="P55" s="23">
        <f>AVERAGE(P53:P54)</f>
        <v>0</v>
      </c>
      <c r="Q55" s="60"/>
    </row>
    <row r="56" spans="1:23" ht="30" customHeight="1" x14ac:dyDescent="0.2">
      <c r="V56" s="50"/>
    </row>
    <row r="57" spans="1:23" ht="30" customHeight="1" x14ac:dyDescent="0.25">
      <c r="A57" s="66"/>
      <c r="B57" s="78" t="s">
        <v>172</v>
      </c>
      <c r="V57" s="51"/>
    </row>
    <row r="58" spans="1:23" ht="30" customHeight="1" x14ac:dyDescent="0.25">
      <c r="B58" s="62" t="s">
        <v>102</v>
      </c>
      <c r="C58" s="31" t="s">
        <v>307</v>
      </c>
      <c r="D58" s="31" t="s">
        <v>68</v>
      </c>
      <c r="E58" s="31" t="s">
        <v>51</v>
      </c>
      <c r="F58" s="31" t="s">
        <v>0</v>
      </c>
      <c r="G58" s="31" t="s">
        <v>106</v>
      </c>
      <c r="H58" s="31" t="s">
        <v>103</v>
      </c>
      <c r="I58" s="31" t="s">
        <v>105</v>
      </c>
      <c r="J58" s="31" t="s">
        <v>116</v>
      </c>
      <c r="K58" s="31" t="s">
        <v>117</v>
      </c>
      <c r="L58" s="31" t="s">
        <v>150</v>
      </c>
      <c r="M58" s="37" t="s">
        <v>114</v>
      </c>
      <c r="N58" s="31" t="s">
        <v>104</v>
      </c>
      <c r="O58" s="31" t="s">
        <v>115</v>
      </c>
      <c r="P58" s="31" t="s">
        <v>118</v>
      </c>
      <c r="Q58" s="31" t="s">
        <v>107</v>
      </c>
      <c r="V58" s="51"/>
    </row>
    <row r="59" spans="1:23" ht="45" customHeight="1" x14ac:dyDescent="0.2">
      <c r="B59" s="42" t="s">
        <v>286</v>
      </c>
      <c r="C59" s="165" t="s">
        <v>327</v>
      </c>
      <c r="D59" s="165" t="s">
        <v>345</v>
      </c>
      <c r="E59" s="165"/>
      <c r="F59" s="65" t="s">
        <v>60</v>
      </c>
      <c r="G59" s="166"/>
      <c r="H59" s="166"/>
      <c r="I59" s="24" t="s">
        <v>285</v>
      </c>
      <c r="J59" s="24"/>
      <c r="K59" s="24"/>
      <c r="L59" s="24"/>
      <c r="M59" s="24">
        <v>0</v>
      </c>
      <c r="N59" s="24">
        <v>0</v>
      </c>
      <c r="O59" s="24">
        <f>M59*N59</f>
        <v>0</v>
      </c>
      <c r="P59" s="23">
        <v>0</v>
      </c>
      <c r="Q59" s="60" t="s">
        <v>252</v>
      </c>
    </row>
    <row r="60" spans="1:23" ht="45" customHeight="1" x14ac:dyDescent="0.2">
      <c r="B60" s="42" t="s">
        <v>287</v>
      </c>
      <c r="C60" s="165"/>
      <c r="D60" s="165"/>
      <c r="E60" s="165"/>
      <c r="F60" s="65" t="s">
        <v>60</v>
      </c>
      <c r="G60" s="166"/>
      <c r="H60" s="166"/>
      <c r="I60" s="24"/>
      <c r="J60" s="24"/>
      <c r="K60" s="24"/>
      <c r="L60" s="24"/>
      <c r="M60" s="24"/>
      <c r="N60" s="24"/>
      <c r="O60" s="24"/>
      <c r="P60" s="23">
        <v>20</v>
      </c>
      <c r="Q60" s="60" t="s">
        <v>420</v>
      </c>
      <c r="W60" s="50"/>
    </row>
    <row r="61" spans="1:23" ht="30" customHeight="1" x14ac:dyDescent="0.2">
      <c r="B61" s="25" t="s">
        <v>89</v>
      </c>
      <c r="C61" s="25" t="s">
        <v>89</v>
      </c>
      <c r="F61" s="23">
        <f>P61</f>
        <v>10</v>
      </c>
      <c r="G61" s="45"/>
      <c r="H61" s="45"/>
      <c r="M61" s="46">
        <f>SUM(M59:M60)</f>
        <v>0</v>
      </c>
      <c r="N61" s="46">
        <f>SUM(N59:N60)</f>
        <v>0</v>
      </c>
      <c r="O61" s="46">
        <f>SUM(O59:O60)</f>
        <v>0</v>
      </c>
      <c r="P61" s="23">
        <f>AVERAGE(P59:P60)</f>
        <v>10</v>
      </c>
      <c r="Q61" s="60"/>
    </row>
    <row r="62" spans="1:23" ht="30" customHeight="1" x14ac:dyDescent="0.2"/>
    <row r="63" spans="1:23" ht="30" customHeight="1" x14ac:dyDescent="0.2">
      <c r="B63" s="78" t="s">
        <v>173</v>
      </c>
    </row>
    <row r="64" spans="1:23" ht="30" customHeight="1" x14ac:dyDescent="0.2">
      <c r="B64" s="62" t="s">
        <v>102</v>
      </c>
      <c r="C64" s="31" t="s">
        <v>307</v>
      </c>
      <c r="D64" s="31" t="s">
        <v>68</v>
      </c>
      <c r="E64" s="31" t="s">
        <v>51</v>
      </c>
      <c r="F64" s="31" t="s">
        <v>0</v>
      </c>
      <c r="G64" s="31" t="s">
        <v>106</v>
      </c>
      <c r="H64" s="31" t="s">
        <v>103</v>
      </c>
      <c r="I64" s="31" t="s">
        <v>105</v>
      </c>
      <c r="J64" s="31" t="s">
        <v>116</v>
      </c>
      <c r="K64" s="31" t="s">
        <v>117</v>
      </c>
      <c r="L64" s="31" t="s">
        <v>150</v>
      </c>
      <c r="M64" s="37" t="s">
        <v>114</v>
      </c>
      <c r="N64" s="31" t="s">
        <v>104</v>
      </c>
      <c r="O64" s="31" t="s">
        <v>115</v>
      </c>
      <c r="P64" s="31" t="s">
        <v>118</v>
      </c>
      <c r="Q64" s="31" t="s">
        <v>107</v>
      </c>
    </row>
    <row r="65" spans="1:17" ht="45" customHeight="1" x14ac:dyDescent="0.2">
      <c r="B65" s="42" t="s">
        <v>506</v>
      </c>
      <c r="C65" s="165" t="s">
        <v>444</v>
      </c>
      <c r="D65" s="165" t="s">
        <v>346</v>
      </c>
      <c r="E65" s="165" t="s">
        <v>39</v>
      </c>
      <c r="F65" s="65" t="s">
        <v>64</v>
      </c>
      <c r="G65" s="166">
        <v>45231</v>
      </c>
      <c r="H65" s="166">
        <v>46234</v>
      </c>
      <c r="I65" s="64" t="s">
        <v>447</v>
      </c>
      <c r="J65" s="24"/>
      <c r="K65" s="24"/>
      <c r="L65" s="24">
        <v>442000</v>
      </c>
      <c r="M65" s="24">
        <v>0.442</v>
      </c>
      <c r="N65" s="24">
        <v>1</v>
      </c>
      <c r="O65" s="24">
        <f>M65*N65</f>
        <v>0.442</v>
      </c>
      <c r="P65" s="23">
        <v>75</v>
      </c>
      <c r="Q65" s="60" t="s">
        <v>508</v>
      </c>
    </row>
    <row r="66" spans="1:17" ht="45" customHeight="1" x14ac:dyDescent="0.2">
      <c r="A66" s="66"/>
      <c r="B66" s="42"/>
      <c r="C66" s="165"/>
      <c r="D66" s="165"/>
      <c r="E66" s="165"/>
      <c r="F66" s="65"/>
      <c r="G66" s="166"/>
      <c r="H66" s="166"/>
      <c r="I66" s="24"/>
      <c r="J66" s="24"/>
      <c r="K66" s="24"/>
      <c r="L66" s="24"/>
      <c r="M66" s="24"/>
      <c r="N66" s="24"/>
      <c r="O66" s="24"/>
      <c r="P66" s="23"/>
      <c r="Q66" s="60"/>
    </row>
    <row r="67" spans="1:17" ht="30" customHeight="1" x14ac:dyDescent="0.2">
      <c r="B67" s="25" t="s">
        <v>89</v>
      </c>
      <c r="C67" s="25" t="s">
        <v>89</v>
      </c>
      <c r="F67" s="23">
        <f>P67</f>
        <v>75</v>
      </c>
      <c r="G67" s="45"/>
      <c r="H67" s="45"/>
      <c r="M67" s="46">
        <f>SUM(M65:M66)</f>
        <v>0.442</v>
      </c>
      <c r="N67" s="46">
        <f>SUM(N65:N66)</f>
        <v>1</v>
      </c>
      <c r="O67" s="46">
        <f>SUM(O65:O66)</f>
        <v>0.442</v>
      </c>
      <c r="P67" s="23">
        <f>AVERAGE(P65:P66)</f>
        <v>75</v>
      </c>
      <c r="Q67" s="60"/>
    </row>
    <row r="68" spans="1:17" ht="30" customHeight="1" x14ac:dyDescent="0.2"/>
    <row r="69" spans="1:17" ht="30" customHeight="1" x14ac:dyDescent="0.2">
      <c r="B69" s="78" t="s">
        <v>174</v>
      </c>
    </row>
    <row r="70" spans="1:17" ht="30" customHeight="1" x14ac:dyDescent="0.2">
      <c r="B70" s="62" t="s">
        <v>102</v>
      </c>
      <c r="C70" s="31" t="s">
        <v>307</v>
      </c>
      <c r="D70" s="31" t="s">
        <v>68</v>
      </c>
      <c r="E70" s="31" t="s">
        <v>51</v>
      </c>
      <c r="F70" s="31" t="s">
        <v>0</v>
      </c>
      <c r="G70" s="31" t="s">
        <v>106</v>
      </c>
      <c r="H70" s="31" t="s">
        <v>103</v>
      </c>
      <c r="I70" s="31" t="s">
        <v>105</v>
      </c>
      <c r="J70" s="31" t="s">
        <v>116</v>
      </c>
      <c r="K70" s="31" t="s">
        <v>117</v>
      </c>
      <c r="L70" s="31" t="s">
        <v>150</v>
      </c>
      <c r="M70" s="37" t="s">
        <v>114</v>
      </c>
      <c r="N70" s="31" t="s">
        <v>104</v>
      </c>
      <c r="O70" s="31" t="s">
        <v>115</v>
      </c>
      <c r="P70" s="31" t="s">
        <v>118</v>
      </c>
      <c r="Q70" s="31" t="s">
        <v>107</v>
      </c>
    </row>
    <row r="71" spans="1:17" ht="45" customHeight="1" x14ac:dyDescent="0.2">
      <c r="B71" s="42" t="s">
        <v>507</v>
      </c>
      <c r="C71" s="165" t="s">
        <v>445</v>
      </c>
      <c r="D71" s="165" t="s">
        <v>347</v>
      </c>
      <c r="E71" s="165" t="s">
        <v>381</v>
      </c>
      <c r="F71" s="65" t="s">
        <v>64</v>
      </c>
      <c r="G71" s="166">
        <v>45231</v>
      </c>
      <c r="H71" s="166">
        <v>46234</v>
      </c>
      <c r="I71" s="64" t="s">
        <v>523</v>
      </c>
      <c r="J71" s="24"/>
      <c r="K71" s="24">
        <v>124</v>
      </c>
      <c r="L71" s="24"/>
      <c r="M71" s="24">
        <v>3.5999999999999997E-2</v>
      </c>
      <c r="N71" s="24">
        <v>1</v>
      </c>
      <c r="O71" s="24">
        <f>M71*N71</f>
        <v>3.5999999999999997E-2</v>
      </c>
      <c r="P71" s="23">
        <v>75</v>
      </c>
      <c r="Q71" s="60" t="s">
        <v>509</v>
      </c>
    </row>
    <row r="72" spans="1:17" ht="45" customHeight="1" x14ac:dyDescent="0.2">
      <c r="B72" s="42"/>
      <c r="C72" s="165"/>
      <c r="D72" s="165"/>
      <c r="E72" s="165"/>
      <c r="F72" s="65"/>
      <c r="G72" s="166"/>
      <c r="H72" s="166"/>
      <c r="I72" s="24"/>
      <c r="J72" s="24"/>
      <c r="K72" s="24"/>
      <c r="L72" s="24"/>
      <c r="M72" s="24"/>
      <c r="N72" s="24"/>
      <c r="O72" s="24"/>
      <c r="P72" s="23"/>
      <c r="Q72" s="60"/>
    </row>
    <row r="73" spans="1:17" ht="30" customHeight="1" x14ac:dyDescent="0.2">
      <c r="B73" s="25" t="s">
        <v>89</v>
      </c>
      <c r="C73" s="25" t="s">
        <v>89</v>
      </c>
      <c r="F73" s="23">
        <f>P73</f>
        <v>75</v>
      </c>
      <c r="G73" s="45"/>
      <c r="H73" s="45"/>
      <c r="M73" s="46">
        <f>SUM(M71:M72)</f>
        <v>3.5999999999999997E-2</v>
      </c>
      <c r="N73" s="46">
        <f>SUM(N71:N72)</f>
        <v>1</v>
      </c>
      <c r="O73" s="46">
        <f>SUM(O71:O72)</f>
        <v>3.5999999999999997E-2</v>
      </c>
      <c r="P73" s="23">
        <f>AVERAGE(P71:P72)</f>
        <v>75</v>
      </c>
      <c r="Q73" s="60"/>
    </row>
    <row r="74" spans="1:17" ht="30" customHeight="1" x14ac:dyDescent="0.2">
      <c r="A74" s="66"/>
    </row>
    <row r="75" spans="1:17" ht="30" customHeight="1" x14ac:dyDescent="0.2">
      <c r="B75" s="78" t="s">
        <v>175</v>
      </c>
    </row>
    <row r="76" spans="1:17" ht="30" customHeight="1" x14ac:dyDescent="0.2">
      <c r="B76" s="62" t="s">
        <v>102</v>
      </c>
      <c r="C76" s="31" t="s">
        <v>307</v>
      </c>
      <c r="D76" s="31" t="s">
        <v>68</v>
      </c>
      <c r="E76" s="31" t="s">
        <v>51</v>
      </c>
      <c r="F76" s="31" t="s">
        <v>0</v>
      </c>
      <c r="G76" s="31" t="s">
        <v>106</v>
      </c>
      <c r="H76" s="31" t="s">
        <v>103</v>
      </c>
      <c r="I76" s="31" t="s">
        <v>105</v>
      </c>
      <c r="J76" s="31" t="s">
        <v>116</v>
      </c>
      <c r="K76" s="31" t="s">
        <v>117</v>
      </c>
      <c r="L76" s="31" t="s">
        <v>150</v>
      </c>
      <c r="M76" s="37" t="s">
        <v>114</v>
      </c>
      <c r="N76" s="31" t="s">
        <v>104</v>
      </c>
      <c r="O76" s="31" t="s">
        <v>115</v>
      </c>
      <c r="P76" s="31" t="s">
        <v>118</v>
      </c>
      <c r="Q76" s="31" t="s">
        <v>107</v>
      </c>
    </row>
    <row r="77" spans="1:17" ht="45" customHeight="1" x14ac:dyDescent="0.2">
      <c r="B77" s="42" t="s">
        <v>288</v>
      </c>
      <c r="C77" s="165" t="s">
        <v>348</v>
      </c>
      <c r="D77" s="165"/>
      <c r="E77" s="165"/>
      <c r="F77" s="65" t="s">
        <v>61</v>
      </c>
      <c r="G77" s="166"/>
      <c r="H77" s="166"/>
      <c r="I77" s="64"/>
      <c r="J77" s="24"/>
      <c r="K77" s="24"/>
      <c r="L77" s="24"/>
      <c r="M77" s="24">
        <v>0</v>
      </c>
      <c r="N77" s="24">
        <v>0</v>
      </c>
      <c r="O77" s="24">
        <f>M77*N77</f>
        <v>0</v>
      </c>
      <c r="P77" s="23">
        <v>10</v>
      </c>
      <c r="Q77" s="60" t="s">
        <v>480</v>
      </c>
    </row>
    <row r="78" spans="1:17" ht="45" customHeight="1" x14ac:dyDescent="0.2">
      <c r="B78" s="42"/>
      <c r="C78" s="165"/>
      <c r="D78" s="165"/>
      <c r="E78" s="165"/>
      <c r="F78" s="65"/>
      <c r="G78" s="166"/>
      <c r="H78" s="166"/>
      <c r="I78" s="24"/>
      <c r="J78" s="24"/>
      <c r="K78" s="24"/>
      <c r="L78" s="24"/>
      <c r="M78" s="24"/>
      <c r="N78" s="24"/>
      <c r="O78" s="24"/>
      <c r="P78" s="23"/>
      <c r="Q78" s="60"/>
    </row>
    <row r="79" spans="1:17" ht="30" customHeight="1" x14ac:dyDescent="0.2">
      <c r="B79" s="25" t="s">
        <v>89</v>
      </c>
      <c r="C79" s="25" t="s">
        <v>89</v>
      </c>
      <c r="F79" s="23">
        <f>P79</f>
        <v>10</v>
      </c>
      <c r="G79" s="45"/>
      <c r="H79" s="45"/>
      <c r="M79" s="46">
        <f>SUM(M77:M78)</f>
        <v>0</v>
      </c>
      <c r="N79" s="46">
        <f>SUM(N77:N78)</f>
        <v>0</v>
      </c>
      <c r="O79" s="46">
        <f>SUM(O77:O78)</f>
        <v>0</v>
      </c>
      <c r="P79" s="23">
        <f>AVERAGE(P77:P78)</f>
        <v>10</v>
      </c>
      <c r="Q79" s="60"/>
    </row>
    <row r="80" spans="1:17" ht="30" customHeight="1" x14ac:dyDescent="0.2"/>
    <row r="81" spans="1:18" ht="30" customHeight="1" x14ac:dyDescent="0.2">
      <c r="B81" s="78" t="s">
        <v>185</v>
      </c>
    </row>
    <row r="82" spans="1:18" ht="30" customHeight="1" x14ac:dyDescent="0.2">
      <c r="A82" s="66"/>
      <c r="B82" s="62" t="s">
        <v>102</v>
      </c>
      <c r="C82" s="31" t="s">
        <v>307</v>
      </c>
      <c r="D82" s="31" t="s">
        <v>68</v>
      </c>
      <c r="E82" s="31" t="s">
        <v>51</v>
      </c>
      <c r="F82" s="31" t="s">
        <v>0</v>
      </c>
      <c r="G82" s="31" t="s">
        <v>106</v>
      </c>
      <c r="H82" s="31" t="s">
        <v>103</v>
      </c>
      <c r="I82" s="31" t="s">
        <v>105</v>
      </c>
      <c r="J82" s="31" t="s">
        <v>116</v>
      </c>
      <c r="K82" s="31" t="s">
        <v>117</v>
      </c>
      <c r="L82" s="31" t="s">
        <v>150</v>
      </c>
      <c r="M82" s="37" t="s">
        <v>114</v>
      </c>
      <c r="N82" s="31" t="s">
        <v>104</v>
      </c>
      <c r="O82" s="31" t="s">
        <v>115</v>
      </c>
      <c r="P82" s="31" t="s">
        <v>118</v>
      </c>
      <c r="Q82" s="31" t="s">
        <v>107</v>
      </c>
    </row>
    <row r="83" spans="1:18" ht="45" customHeight="1" x14ac:dyDescent="0.2">
      <c r="A83" s="66"/>
      <c r="B83" s="42" t="s">
        <v>289</v>
      </c>
      <c r="C83" s="165" t="s">
        <v>349</v>
      </c>
      <c r="D83" s="165" t="s">
        <v>351</v>
      </c>
      <c r="E83" s="165"/>
      <c r="F83" s="65" t="s">
        <v>61</v>
      </c>
      <c r="G83" s="166"/>
      <c r="H83" s="166"/>
      <c r="I83" s="24"/>
      <c r="J83" s="24"/>
      <c r="K83" s="24"/>
      <c r="L83" s="24"/>
      <c r="M83" s="24">
        <v>0</v>
      </c>
      <c r="N83" s="24">
        <v>0</v>
      </c>
      <c r="O83" s="24">
        <f>M83*N83</f>
        <v>0</v>
      </c>
      <c r="P83" s="23">
        <v>0</v>
      </c>
      <c r="Q83" s="60"/>
    </row>
    <row r="84" spans="1:18" ht="45" customHeight="1" x14ac:dyDescent="0.2">
      <c r="B84" s="42" t="s">
        <v>290</v>
      </c>
      <c r="C84" s="165"/>
      <c r="D84" s="165"/>
      <c r="E84" s="165"/>
      <c r="F84" s="65" t="s">
        <v>60</v>
      </c>
      <c r="G84" s="166"/>
      <c r="H84" s="166"/>
      <c r="I84" s="24"/>
      <c r="J84" s="24"/>
      <c r="K84" s="24"/>
      <c r="L84" s="24"/>
      <c r="M84" s="24"/>
      <c r="N84" s="24"/>
      <c r="O84" s="24"/>
      <c r="P84" s="23"/>
      <c r="Q84" s="60"/>
    </row>
    <row r="85" spans="1:18" ht="45" customHeight="1" x14ac:dyDescent="0.2">
      <c r="B85" s="42" t="s">
        <v>291</v>
      </c>
      <c r="C85" s="165"/>
      <c r="D85" s="165"/>
      <c r="E85" s="165"/>
      <c r="F85" s="65" t="s">
        <v>60</v>
      </c>
      <c r="G85" s="166"/>
      <c r="H85" s="166"/>
      <c r="I85" s="24"/>
      <c r="J85" s="24"/>
      <c r="K85" s="24"/>
      <c r="L85" s="24"/>
      <c r="M85" s="24"/>
      <c r="N85" s="24"/>
      <c r="O85" s="24"/>
      <c r="P85" s="23"/>
      <c r="Q85" s="60"/>
    </row>
    <row r="86" spans="1:18" ht="30" customHeight="1" x14ac:dyDescent="0.2">
      <c r="B86" s="25" t="s">
        <v>89</v>
      </c>
      <c r="C86" s="25" t="s">
        <v>89</v>
      </c>
      <c r="F86" s="23">
        <f>P86</f>
        <v>0</v>
      </c>
      <c r="G86" s="45"/>
      <c r="H86" s="45"/>
      <c r="M86" s="46">
        <f>SUM(M83:M85)</f>
        <v>0</v>
      </c>
      <c r="N86" s="46">
        <f>SUM(N83:N85)</f>
        <v>0</v>
      </c>
      <c r="O86" s="46">
        <f>SUM(O83:O85)</f>
        <v>0</v>
      </c>
      <c r="P86" s="23">
        <f>AVERAGE(P83:P85)</f>
        <v>0</v>
      </c>
      <c r="Q86" s="60"/>
    </row>
    <row r="87" spans="1:18" ht="30" customHeight="1" x14ac:dyDescent="0.2"/>
    <row r="88" spans="1:18" ht="30" customHeight="1" x14ac:dyDescent="0.2">
      <c r="B88" s="78" t="s">
        <v>186</v>
      </c>
    </row>
    <row r="89" spans="1:18" ht="30" customHeight="1" x14ac:dyDescent="0.2">
      <c r="B89" s="62" t="s">
        <v>102</v>
      </c>
      <c r="C89" s="31" t="s">
        <v>307</v>
      </c>
      <c r="D89" s="31" t="s">
        <v>68</v>
      </c>
      <c r="E89" s="31" t="s">
        <v>51</v>
      </c>
      <c r="F89" s="31" t="s">
        <v>0</v>
      </c>
      <c r="G89" s="31" t="s">
        <v>106</v>
      </c>
      <c r="H89" s="31" t="s">
        <v>103</v>
      </c>
      <c r="I89" s="31" t="s">
        <v>105</v>
      </c>
      <c r="J89" s="31" t="s">
        <v>116</v>
      </c>
      <c r="K89" s="31" t="s">
        <v>117</v>
      </c>
      <c r="L89" s="31" t="s">
        <v>150</v>
      </c>
      <c r="M89" s="37" t="s">
        <v>114</v>
      </c>
      <c r="N89" s="31" t="s">
        <v>104</v>
      </c>
      <c r="O89" s="31" t="s">
        <v>115</v>
      </c>
      <c r="P89" s="31" t="s">
        <v>118</v>
      </c>
      <c r="Q89" s="31" t="s">
        <v>107</v>
      </c>
    </row>
    <row r="90" spans="1:18" ht="45" customHeight="1" x14ac:dyDescent="0.25">
      <c r="B90" s="42" t="s">
        <v>289</v>
      </c>
      <c r="C90" s="165" t="s">
        <v>350</v>
      </c>
      <c r="D90" s="165" t="s">
        <v>352</v>
      </c>
      <c r="E90" s="165"/>
      <c r="F90" s="65" t="s">
        <v>61</v>
      </c>
      <c r="G90" s="166"/>
      <c r="H90" s="166"/>
      <c r="I90" s="24" t="s">
        <v>253</v>
      </c>
      <c r="J90" s="24"/>
      <c r="K90" s="24"/>
      <c r="L90" s="24"/>
      <c r="M90" s="24">
        <v>0</v>
      </c>
      <c r="N90" s="24">
        <v>0</v>
      </c>
      <c r="O90" s="24">
        <f>M90*N90</f>
        <v>0</v>
      </c>
      <c r="P90" s="23">
        <v>0</v>
      </c>
      <c r="Q90" s="60"/>
      <c r="R90" s="57"/>
    </row>
    <row r="91" spans="1:18" ht="45" customHeight="1" x14ac:dyDescent="0.2">
      <c r="A91" s="66"/>
      <c r="B91" s="42" t="s">
        <v>290</v>
      </c>
      <c r="C91" s="165"/>
      <c r="D91" s="165"/>
      <c r="E91" s="165"/>
      <c r="F91" s="65" t="s">
        <v>60</v>
      </c>
      <c r="G91" s="166"/>
      <c r="H91" s="166"/>
      <c r="I91" s="24"/>
      <c r="J91" s="24"/>
      <c r="K91" s="24"/>
      <c r="L91" s="24"/>
      <c r="M91" s="24"/>
      <c r="N91" s="24"/>
      <c r="O91" s="24"/>
      <c r="P91" s="23"/>
      <c r="Q91" s="60"/>
      <c r="R91" s="50"/>
    </row>
    <row r="92" spans="1:18" ht="45" customHeight="1" x14ac:dyDescent="0.2">
      <c r="B92" s="42" t="s">
        <v>292</v>
      </c>
      <c r="C92" s="165"/>
      <c r="D92" s="165"/>
      <c r="E92" s="165"/>
      <c r="F92" s="65" t="s">
        <v>60</v>
      </c>
      <c r="G92" s="166"/>
      <c r="H92" s="166"/>
      <c r="I92" s="24"/>
      <c r="J92" s="24"/>
      <c r="K92" s="24"/>
      <c r="L92" s="24"/>
      <c r="M92" s="24"/>
      <c r="N92" s="24"/>
      <c r="O92" s="24"/>
      <c r="P92" s="23"/>
      <c r="Q92" s="60"/>
    </row>
    <row r="93" spans="1:18" ht="30" customHeight="1" x14ac:dyDescent="0.2">
      <c r="B93" s="25" t="s">
        <v>89</v>
      </c>
      <c r="C93" s="25" t="s">
        <v>89</v>
      </c>
      <c r="F93" s="23">
        <f>P93</f>
        <v>0</v>
      </c>
      <c r="G93" s="45"/>
      <c r="H93" s="45"/>
      <c r="M93" s="46">
        <f>SUM(M90:M92)</f>
        <v>0</v>
      </c>
      <c r="N93" s="46">
        <f>SUM(N90:N92)</f>
        <v>0</v>
      </c>
      <c r="O93" s="46">
        <f>SUM(O90:O92)</f>
        <v>0</v>
      </c>
      <c r="P93" s="23">
        <f>AVERAGE(P90:P92)</f>
        <v>0</v>
      </c>
      <c r="Q93" s="60"/>
    </row>
    <row r="94" spans="1:18" ht="30" customHeight="1" x14ac:dyDescent="0.25">
      <c r="M94" s="253"/>
      <c r="N94" s="253"/>
      <c r="O94" s="57"/>
      <c r="P94" s="57"/>
      <c r="Q94" s="57"/>
    </row>
    <row r="95" spans="1:18" ht="30" customHeight="1" x14ac:dyDescent="0.2">
      <c r="B95" s="78" t="s">
        <v>187</v>
      </c>
    </row>
    <row r="96" spans="1:18" ht="30" customHeight="1" x14ac:dyDescent="0.2">
      <c r="B96" s="62" t="s">
        <v>102</v>
      </c>
      <c r="C96" s="31" t="s">
        <v>307</v>
      </c>
      <c r="D96" s="31" t="s">
        <v>68</v>
      </c>
      <c r="E96" s="31" t="s">
        <v>51</v>
      </c>
      <c r="F96" s="31" t="s">
        <v>0</v>
      </c>
      <c r="G96" s="31" t="s">
        <v>106</v>
      </c>
      <c r="H96" s="31" t="s">
        <v>103</v>
      </c>
      <c r="I96" s="31" t="s">
        <v>105</v>
      </c>
      <c r="J96" s="31" t="s">
        <v>116</v>
      </c>
      <c r="K96" s="31" t="s">
        <v>117</v>
      </c>
      <c r="L96" s="31" t="s">
        <v>150</v>
      </c>
      <c r="M96" s="37" t="s">
        <v>114</v>
      </c>
      <c r="N96" s="31" t="s">
        <v>104</v>
      </c>
      <c r="O96" s="31" t="s">
        <v>115</v>
      </c>
      <c r="P96" s="31" t="s">
        <v>118</v>
      </c>
      <c r="Q96" s="31" t="s">
        <v>107</v>
      </c>
    </row>
    <row r="97" spans="1:19" ht="45" customHeight="1" x14ac:dyDescent="0.2">
      <c r="B97" s="42" t="s">
        <v>293</v>
      </c>
      <c r="C97" s="165" t="s">
        <v>353</v>
      </c>
      <c r="D97" s="165" t="s">
        <v>356</v>
      </c>
      <c r="E97" s="165"/>
      <c r="F97" s="65" t="s">
        <v>1</v>
      </c>
      <c r="G97" s="166">
        <v>45352</v>
      </c>
      <c r="H97" s="166">
        <v>45657</v>
      </c>
      <c r="I97" s="24" t="s">
        <v>254</v>
      </c>
      <c r="J97" s="24"/>
      <c r="K97" s="24"/>
      <c r="L97" s="24"/>
      <c r="M97" s="24">
        <v>0</v>
      </c>
      <c r="N97" s="24">
        <v>0</v>
      </c>
      <c r="O97" s="24">
        <f>M97*N97</f>
        <v>0</v>
      </c>
      <c r="P97" s="23">
        <v>66</v>
      </c>
      <c r="Q97" s="60" t="s">
        <v>421</v>
      </c>
    </row>
    <row r="98" spans="1:19" ht="45" customHeight="1" x14ac:dyDescent="0.2">
      <c r="B98" s="42" t="s">
        <v>294</v>
      </c>
      <c r="C98" s="165"/>
      <c r="D98" s="165"/>
      <c r="E98" s="165"/>
      <c r="F98" s="65" t="s">
        <v>1</v>
      </c>
      <c r="G98" s="166">
        <v>45352</v>
      </c>
      <c r="H98" s="166">
        <v>45657</v>
      </c>
      <c r="I98" s="24" t="s">
        <v>254</v>
      </c>
      <c r="J98" s="24"/>
      <c r="K98" s="24"/>
      <c r="L98" s="24"/>
      <c r="M98" s="24"/>
      <c r="N98" s="24"/>
      <c r="O98" s="24"/>
      <c r="P98" s="23">
        <v>66</v>
      </c>
      <c r="Q98" s="60"/>
    </row>
    <row r="99" spans="1:19" ht="30" customHeight="1" x14ac:dyDescent="0.2">
      <c r="A99" s="66"/>
      <c r="B99" s="25" t="s">
        <v>89</v>
      </c>
      <c r="C99" s="25" t="s">
        <v>89</v>
      </c>
      <c r="F99" s="23">
        <f>P99</f>
        <v>66</v>
      </c>
      <c r="G99" s="45"/>
      <c r="H99" s="45"/>
      <c r="M99" s="46">
        <f>SUM(M97:M98)</f>
        <v>0</v>
      </c>
      <c r="N99" s="46">
        <f>SUM(N97:N98)</f>
        <v>0</v>
      </c>
      <c r="O99" s="46">
        <f>SUM(O97:O98)</f>
        <v>0</v>
      </c>
      <c r="P99" s="23">
        <f>AVERAGE(P97:P98)</f>
        <v>66</v>
      </c>
      <c r="Q99" s="60"/>
    </row>
    <row r="100" spans="1:19" ht="30" customHeight="1" x14ac:dyDescent="0.2"/>
    <row r="101" spans="1:19" ht="30" customHeight="1" x14ac:dyDescent="0.2">
      <c r="B101" s="78" t="s">
        <v>188</v>
      </c>
    </row>
    <row r="102" spans="1:19" ht="30" customHeight="1" x14ac:dyDescent="0.2">
      <c r="B102" s="62" t="s">
        <v>102</v>
      </c>
      <c r="C102" s="31" t="s">
        <v>307</v>
      </c>
      <c r="D102" s="31" t="s">
        <v>68</v>
      </c>
      <c r="E102" s="31" t="s">
        <v>51</v>
      </c>
      <c r="F102" s="31" t="s">
        <v>0</v>
      </c>
      <c r="G102" s="31" t="s">
        <v>106</v>
      </c>
      <c r="H102" s="31" t="s">
        <v>103</v>
      </c>
      <c r="I102" s="31" t="s">
        <v>105</v>
      </c>
      <c r="J102" s="31" t="s">
        <v>116</v>
      </c>
      <c r="K102" s="31" t="s">
        <v>117</v>
      </c>
      <c r="L102" s="31" t="s">
        <v>150</v>
      </c>
      <c r="M102" s="37" t="s">
        <v>114</v>
      </c>
      <c r="N102" s="31" t="s">
        <v>104</v>
      </c>
      <c r="O102" s="31" t="s">
        <v>115</v>
      </c>
      <c r="P102" s="31" t="s">
        <v>118</v>
      </c>
      <c r="Q102" s="31" t="s">
        <v>107</v>
      </c>
    </row>
    <row r="103" spans="1:19" ht="45" customHeight="1" x14ac:dyDescent="0.2">
      <c r="B103" s="42" t="s">
        <v>422</v>
      </c>
      <c r="C103" s="165" t="s">
        <v>354</v>
      </c>
      <c r="D103" s="165" t="s">
        <v>356</v>
      </c>
      <c r="E103" s="165"/>
      <c r="F103" s="65" t="s">
        <v>64</v>
      </c>
      <c r="G103" s="166">
        <v>45352</v>
      </c>
      <c r="H103" s="166">
        <v>45657</v>
      </c>
      <c r="I103" s="64" t="s">
        <v>255</v>
      </c>
      <c r="J103" s="24"/>
      <c r="K103" s="24"/>
      <c r="L103" s="24"/>
      <c r="M103" s="24">
        <v>0</v>
      </c>
      <c r="N103" s="24">
        <v>0</v>
      </c>
      <c r="O103" s="24">
        <f>M103*N103</f>
        <v>0</v>
      </c>
      <c r="P103" s="23">
        <v>50</v>
      </c>
      <c r="Q103" s="60" t="s">
        <v>423</v>
      </c>
    </row>
    <row r="104" spans="1:19" ht="45" customHeight="1" x14ac:dyDescent="0.2">
      <c r="B104" s="42"/>
      <c r="C104" s="165"/>
      <c r="D104" s="165"/>
      <c r="E104" s="165"/>
      <c r="F104" s="65"/>
      <c r="G104" s="166"/>
      <c r="H104" s="166"/>
      <c r="I104" s="24"/>
      <c r="J104" s="24"/>
      <c r="K104" s="24"/>
      <c r="L104" s="24"/>
      <c r="M104" s="24"/>
      <c r="N104" s="24"/>
      <c r="O104" s="24"/>
      <c r="P104" s="23"/>
      <c r="Q104" s="60"/>
    </row>
    <row r="105" spans="1:19" ht="30" customHeight="1" x14ac:dyDescent="0.2">
      <c r="B105" s="25" t="s">
        <v>89</v>
      </c>
      <c r="C105" s="25" t="s">
        <v>89</v>
      </c>
      <c r="F105" s="23">
        <f>P105</f>
        <v>50</v>
      </c>
      <c r="G105" s="45"/>
      <c r="H105" s="45"/>
      <c r="M105" s="46">
        <f>SUM(M103:M104)</f>
        <v>0</v>
      </c>
      <c r="N105" s="46">
        <f>SUM(N103:N104)</f>
        <v>0</v>
      </c>
      <c r="O105" s="46">
        <f>SUM(O103:O104)</f>
        <v>0</v>
      </c>
      <c r="P105" s="23">
        <f>AVERAGE(P103:P104)</f>
        <v>50</v>
      </c>
      <c r="Q105" s="60"/>
    </row>
    <row r="106" spans="1:19" ht="30" customHeight="1" x14ac:dyDescent="0.2">
      <c r="A106" s="66"/>
      <c r="F106" s="23"/>
      <c r="G106" s="45"/>
      <c r="H106" s="45"/>
      <c r="M106" s="84"/>
      <c r="N106" s="84"/>
      <c r="O106" s="84"/>
      <c r="P106" s="23"/>
      <c r="Q106" s="60"/>
    </row>
    <row r="107" spans="1:19" ht="30" customHeight="1" x14ac:dyDescent="0.2">
      <c r="A107" s="66"/>
      <c r="B107" s="78" t="s">
        <v>189</v>
      </c>
    </row>
    <row r="108" spans="1:19" ht="30" customHeight="1" x14ac:dyDescent="0.25">
      <c r="B108" s="62" t="s">
        <v>102</v>
      </c>
      <c r="C108" s="31" t="s">
        <v>307</v>
      </c>
      <c r="D108" s="31" t="s">
        <v>68</v>
      </c>
      <c r="E108" s="31" t="s">
        <v>51</v>
      </c>
      <c r="F108" s="31" t="s">
        <v>0</v>
      </c>
      <c r="G108" s="31" t="s">
        <v>106</v>
      </c>
      <c r="H108" s="31" t="s">
        <v>103</v>
      </c>
      <c r="I108" s="31" t="s">
        <v>105</v>
      </c>
      <c r="J108" s="31" t="s">
        <v>116</v>
      </c>
      <c r="K108" s="31" t="s">
        <v>117</v>
      </c>
      <c r="L108" s="31" t="s">
        <v>150</v>
      </c>
      <c r="M108" s="37" t="s">
        <v>114</v>
      </c>
      <c r="N108" s="31" t="s">
        <v>104</v>
      </c>
      <c r="O108" s="31" t="s">
        <v>115</v>
      </c>
      <c r="P108" s="31" t="s">
        <v>118</v>
      </c>
      <c r="Q108" s="31" t="s">
        <v>107</v>
      </c>
      <c r="S108" s="57"/>
    </row>
    <row r="109" spans="1:19" ht="45" customHeight="1" x14ac:dyDescent="0.2">
      <c r="B109" s="42"/>
      <c r="C109" s="165" t="s">
        <v>355</v>
      </c>
      <c r="D109" s="165" t="s">
        <v>356</v>
      </c>
      <c r="E109" s="165"/>
      <c r="F109" s="65" t="s">
        <v>61</v>
      </c>
      <c r="G109" s="166">
        <v>45352</v>
      </c>
      <c r="H109" s="166">
        <v>45657</v>
      </c>
      <c r="I109" s="64" t="s">
        <v>256</v>
      </c>
      <c r="J109" s="24"/>
      <c r="K109" s="24"/>
      <c r="L109" s="24"/>
      <c r="M109" s="24">
        <v>0</v>
      </c>
      <c r="N109" s="24">
        <v>0</v>
      </c>
      <c r="O109" s="24">
        <f>M109*N109</f>
        <v>0</v>
      </c>
      <c r="P109" s="23">
        <v>33</v>
      </c>
      <c r="Q109" s="60" t="s">
        <v>481</v>
      </c>
    </row>
    <row r="110" spans="1:19" ht="45" customHeight="1" x14ac:dyDescent="0.2">
      <c r="B110" s="42"/>
      <c r="C110" s="165"/>
      <c r="D110" s="165"/>
      <c r="E110" s="165"/>
      <c r="F110" s="65"/>
      <c r="G110" s="166"/>
      <c r="H110" s="166"/>
      <c r="I110" s="24"/>
      <c r="J110" s="24"/>
      <c r="K110" s="24"/>
      <c r="L110" s="24"/>
      <c r="M110" s="24"/>
      <c r="N110" s="24"/>
      <c r="O110" s="24"/>
      <c r="P110" s="23"/>
      <c r="Q110" s="60"/>
    </row>
    <row r="111" spans="1:19" ht="30" customHeight="1" x14ac:dyDescent="0.2">
      <c r="B111" s="25" t="s">
        <v>89</v>
      </c>
      <c r="C111" s="25" t="s">
        <v>89</v>
      </c>
      <c r="F111" s="23">
        <f>P111</f>
        <v>33</v>
      </c>
      <c r="G111" s="45"/>
      <c r="H111" s="45"/>
      <c r="M111" s="46">
        <f>SUM(M109:M110)</f>
        <v>0</v>
      </c>
      <c r="N111" s="46">
        <f>SUM(N109:N110)</f>
        <v>0</v>
      </c>
      <c r="O111" s="46">
        <f>SUM(O109:O110)</f>
        <v>0</v>
      </c>
      <c r="P111" s="23">
        <f>AVERAGE(P109:P110)</f>
        <v>33</v>
      </c>
      <c r="Q111" s="60"/>
    </row>
    <row r="112" spans="1:19" ht="30" customHeight="1" x14ac:dyDescent="0.2">
      <c r="A112" s="66"/>
      <c r="C112" s="251"/>
      <c r="D112" s="251"/>
      <c r="E112" s="251"/>
      <c r="F112" s="251"/>
      <c r="G112" s="251"/>
      <c r="H112" s="251"/>
      <c r="I112" s="251"/>
      <c r="J112" s="251"/>
      <c r="K112" s="251"/>
      <c r="L112" s="251"/>
      <c r="M112" s="251"/>
      <c r="N112" s="251"/>
      <c r="O112" s="251"/>
      <c r="P112" s="251"/>
    </row>
    <row r="113" spans="1:20" ht="30" customHeight="1" x14ac:dyDescent="0.2">
      <c r="A113" s="66"/>
      <c r="B113" s="78" t="s">
        <v>190</v>
      </c>
    </row>
    <row r="114" spans="1:20" ht="30" customHeight="1" x14ac:dyDescent="0.2">
      <c r="B114" s="62" t="s">
        <v>102</v>
      </c>
      <c r="C114" s="31" t="s">
        <v>307</v>
      </c>
      <c r="D114" s="31" t="s">
        <v>68</v>
      </c>
      <c r="E114" s="31" t="s">
        <v>51</v>
      </c>
      <c r="F114" s="31" t="s">
        <v>0</v>
      </c>
      <c r="G114" s="31" t="s">
        <v>106</v>
      </c>
      <c r="H114" s="31" t="s">
        <v>103</v>
      </c>
      <c r="I114" s="31" t="s">
        <v>105</v>
      </c>
      <c r="J114" s="31" t="s">
        <v>116</v>
      </c>
      <c r="K114" s="31" t="s">
        <v>117</v>
      </c>
      <c r="L114" s="31" t="s">
        <v>150</v>
      </c>
      <c r="M114" s="37" t="s">
        <v>114</v>
      </c>
      <c r="N114" s="31" t="s">
        <v>104</v>
      </c>
      <c r="O114" s="31" t="s">
        <v>115</v>
      </c>
      <c r="P114" s="31" t="s">
        <v>118</v>
      </c>
      <c r="Q114" s="31" t="s">
        <v>107</v>
      </c>
    </row>
    <row r="115" spans="1:20" ht="45" customHeight="1" x14ac:dyDescent="0.2">
      <c r="B115" s="42" t="s">
        <v>295</v>
      </c>
      <c r="C115" s="165" t="s">
        <v>357</v>
      </c>
      <c r="D115" s="165" t="s">
        <v>358</v>
      </c>
      <c r="E115" s="165"/>
      <c r="F115" s="65" t="s">
        <v>64</v>
      </c>
      <c r="G115" s="166">
        <v>45352</v>
      </c>
      <c r="H115" s="166">
        <v>45657</v>
      </c>
      <c r="I115" s="64" t="s">
        <v>257</v>
      </c>
      <c r="J115" s="24"/>
      <c r="K115" s="24"/>
      <c r="L115" s="24"/>
      <c r="M115" s="24">
        <v>0</v>
      </c>
      <c r="N115" s="24">
        <v>0</v>
      </c>
      <c r="O115" s="24">
        <f>M115*N115</f>
        <v>0</v>
      </c>
      <c r="P115" s="23">
        <v>75</v>
      </c>
      <c r="Q115" s="60" t="s">
        <v>511</v>
      </c>
    </row>
    <row r="116" spans="1:20" ht="45" customHeight="1" x14ac:dyDescent="0.2">
      <c r="B116" s="42" t="s">
        <v>296</v>
      </c>
      <c r="C116" s="165"/>
      <c r="D116" s="165"/>
      <c r="E116" s="165"/>
      <c r="F116" s="65" t="s">
        <v>61</v>
      </c>
      <c r="G116" s="166">
        <v>45352</v>
      </c>
      <c r="H116" s="166">
        <v>47118</v>
      </c>
      <c r="I116" s="24"/>
      <c r="J116" s="24"/>
      <c r="K116" s="24"/>
      <c r="L116" s="24"/>
      <c r="M116" s="24"/>
      <c r="N116" s="24"/>
      <c r="O116" s="24"/>
      <c r="P116" s="23">
        <v>25</v>
      </c>
      <c r="Q116" s="60" t="s">
        <v>482</v>
      </c>
    </row>
    <row r="117" spans="1:20" ht="30" customHeight="1" x14ac:dyDescent="0.25">
      <c r="B117" s="25" t="s">
        <v>89</v>
      </c>
      <c r="C117" s="25" t="s">
        <v>89</v>
      </c>
      <c r="F117" s="23">
        <f>P117</f>
        <v>50</v>
      </c>
      <c r="G117" s="45"/>
      <c r="H117" s="45"/>
      <c r="M117" s="46">
        <f>SUM(M115:M116)</f>
        <v>0</v>
      </c>
      <c r="N117" s="46">
        <f>SUM(N115:N116)</f>
        <v>0</v>
      </c>
      <c r="O117" s="46">
        <f>SUM(O115:O116)</f>
        <v>0</v>
      </c>
      <c r="P117" s="23">
        <f>AVERAGE(P115:P116)</f>
        <v>50</v>
      </c>
      <c r="Q117" s="60"/>
      <c r="R117" s="57"/>
    </row>
    <row r="118" spans="1:20" ht="30" customHeight="1" x14ac:dyDescent="0.2">
      <c r="A118" s="66"/>
    </row>
    <row r="119" spans="1:20" ht="30" customHeight="1" x14ac:dyDescent="0.25">
      <c r="C119" s="252"/>
      <c r="D119" s="252"/>
      <c r="E119" s="252"/>
      <c r="F119" s="252"/>
      <c r="G119" s="252"/>
    </row>
    <row r="120" spans="1:20" ht="30" customHeight="1" x14ac:dyDescent="0.2"/>
    <row r="121" spans="1:20" ht="30" customHeight="1" x14ac:dyDescent="0.2"/>
    <row r="122" spans="1:20" ht="30" customHeight="1" x14ac:dyDescent="0.2"/>
    <row r="123" spans="1:20" ht="30" customHeight="1" x14ac:dyDescent="0.2">
      <c r="A123" s="66"/>
    </row>
    <row r="124" spans="1:20" ht="30" customHeight="1" x14ac:dyDescent="0.2"/>
    <row r="125" spans="1:20" ht="30" customHeight="1" x14ac:dyDescent="0.2"/>
    <row r="126" spans="1:20" ht="30" customHeight="1" x14ac:dyDescent="0.2"/>
    <row r="127" spans="1:20" ht="30" customHeight="1" x14ac:dyDescent="0.25">
      <c r="A127" s="66"/>
      <c r="C127" s="54"/>
      <c r="D127" s="54"/>
      <c r="E127" s="54"/>
      <c r="F127" s="252"/>
      <c r="G127" s="252"/>
    </row>
    <row r="128" spans="1:20" ht="30" customHeight="1" x14ac:dyDescent="0.25">
      <c r="T128" s="57"/>
    </row>
    <row r="129" spans="1:19" ht="30" customHeight="1" x14ac:dyDescent="0.25">
      <c r="C129" s="252"/>
      <c r="D129" s="252"/>
      <c r="E129" s="252"/>
      <c r="F129" s="252"/>
      <c r="G129" s="252"/>
    </row>
    <row r="130" spans="1:19" ht="30" customHeight="1" x14ac:dyDescent="0.25">
      <c r="M130" s="253"/>
      <c r="N130" s="253"/>
      <c r="O130" s="57"/>
      <c r="P130" s="57"/>
      <c r="Q130" s="57"/>
    </row>
    <row r="131" spans="1:19" ht="30" customHeight="1" x14ac:dyDescent="0.25">
      <c r="S131" s="57"/>
    </row>
    <row r="132" spans="1:19" ht="30" customHeight="1" x14ac:dyDescent="0.2">
      <c r="A132" s="66"/>
      <c r="F132" s="255"/>
      <c r="G132" s="255"/>
      <c r="H132" s="255"/>
    </row>
    <row r="133" spans="1:19" ht="30" customHeight="1" x14ac:dyDescent="0.2">
      <c r="F133" s="255"/>
      <c r="G133" s="255"/>
      <c r="H133" s="255"/>
    </row>
    <row r="134" spans="1:19" ht="30" customHeight="1" x14ac:dyDescent="0.2">
      <c r="F134" s="257"/>
      <c r="G134" s="257"/>
      <c r="H134" s="257"/>
    </row>
    <row r="135" spans="1:19" x14ac:dyDescent="0.2">
      <c r="F135" s="256"/>
      <c r="G135" s="256"/>
      <c r="H135" s="256"/>
      <c r="I135" s="61"/>
      <c r="J135" s="61"/>
      <c r="K135" s="61"/>
      <c r="L135" s="61"/>
    </row>
    <row r="139" spans="1:19" ht="15" x14ac:dyDescent="0.25">
      <c r="C139" s="252"/>
      <c r="D139" s="252"/>
      <c r="E139" s="252"/>
      <c r="F139" s="252"/>
      <c r="G139" s="252"/>
    </row>
    <row r="145" spans="3:22" ht="99" customHeight="1" x14ac:dyDescent="0.25">
      <c r="C145" s="53"/>
      <c r="D145" s="53"/>
      <c r="E145" s="53"/>
    </row>
    <row r="146" spans="3:22" x14ac:dyDescent="0.2">
      <c r="C146" s="251"/>
      <c r="D146" s="251"/>
      <c r="E146" s="251"/>
      <c r="F146" s="251"/>
      <c r="G146" s="251"/>
      <c r="H146" s="251"/>
      <c r="I146" s="251"/>
      <c r="J146" s="251"/>
      <c r="K146" s="251"/>
      <c r="L146" s="251"/>
      <c r="M146" s="251"/>
      <c r="N146" s="251"/>
      <c r="O146" s="251"/>
      <c r="P146" s="251"/>
    </row>
    <row r="148" spans="3:22" ht="15" x14ac:dyDescent="0.25">
      <c r="R148" s="57"/>
    </row>
    <row r="150" spans="3:22" ht="15" x14ac:dyDescent="0.25">
      <c r="C150" s="54"/>
      <c r="D150" s="54"/>
      <c r="E150" s="54"/>
      <c r="F150" s="252"/>
      <c r="G150" s="252"/>
    </row>
    <row r="152" spans="3:22" ht="15" x14ac:dyDescent="0.25">
      <c r="C152" s="252"/>
      <c r="D152" s="252"/>
      <c r="E152" s="252"/>
      <c r="F152" s="252"/>
      <c r="G152" s="252"/>
    </row>
    <row r="153" spans="3:22" ht="15" x14ac:dyDescent="0.25">
      <c r="M153" s="253"/>
      <c r="N153" s="253"/>
      <c r="O153" s="253"/>
      <c r="P153" s="12"/>
      <c r="Q153" s="12"/>
    </row>
    <row r="155" spans="3:22" x14ac:dyDescent="0.2">
      <c r="F155" s="251"/>
      <c r="G155" s="251"/>
      <c r="H155" s="251"/>
      <c r="I155" s="59"/>
      <c r="J155" s="59"/>
      <c r="K155" s="59"/>
      <c r="L155" s="59"/>
    </row>
    <row r="156" spans="3:22" x14ac:dyDescent="0.2">
      <c r="F156" s="58"/>
      <c r="G156" s="58"/>
      <c r="H156" s="58"/>
      <c r="I156" s="59"/>
      <c r="J156" s="59"/>
      <c r="K156" s="59"/>
      <c r="L156" s="59"/>
    </row>
    <row r="157" spans="3:22" x14ac:dyDescent="0.2">
      <c r="F157" s="251"/>
      <c r="G157" s="251"/>
      <c r="H157" s="251"/>
      <c r="I157" s="59"/>
      <c r="J157" s="59"/>
      <c r="K157" s="59"/>
      <c r="L157" s="59"/>
    </row>
    <row r="159" spans="3:22" ht="15" x14ac:dyDescent="0.25">
      <c r="T159" s="57"/>
      <c r="U159" s="57"/>
      <c r="V159" s="57"/>
    </row>
    <row r="161" spans="2:25" ht="15" x14ac:dyDescent="0.25">
      <c r="C161" s="252"/>
      <c r="D161" s="252"/>
      <c r="E161" s="252"/>
      <c r="F161" s="252"/>
      <c r="G161" s="252"/>
    </row>
    <row r="162" spans="2:25" ht="15" x14ac:dyDescent="0.25">
      <c r="S162" s="57"/>
      <c r="W162" s="57"/>
      <c r="X162" s="57"/>
      <c r="Y162" s="57"/>
    </row>
    <row r="165" spans="2:25" ht="14.45" customHeight="1" x14ac:dyDescent="0.2"/>
    <row r="166" spans="2:25" ht="27" customHeight="1" x14ac:dyDescent="0.2"/>
    <row r="167" spans="2:25" ht="33" customHeight="1" x14ac:dyDescent="0.25">
      <c r="C167" s="53"/>
      <c r="D167" s="53"/>
      <c r="E167" s="53"/>
    </row>
    <row r="168" spans="2:25" x14ac:dyDescent="0.2">
      <c r="B168" s="49"/>
      <c r="C168" s="251"/>
      <c r="D168" s="251"/>
      <c r="E168" s="251"/>
      <c r="F168" s="251"/>
      <c r="G168" s="251"/>
      <c r="H168" s="251"/>
      <c r="I168" s="251"/>
      <c r="J168" s="251"/>
      <c r="K168" s="251"/>
      <c r="L168" s="251"/>
      <c r="M168" s="251"/>
      <c r="N168" s="251"/>
      <c r="O168" s="251"/>
      <c r="P168" s="251"/>
      <c r="Q168" s="49"/>
    </row>
    <row r="171" spans="2:25" ht="15" x14ac:dyDescent="0.2">
      <c r="R171" s="12"/>
    </row>
    <row r="178" spans="18:18" ht="36" customHeight="1" x14ac:dyDescent="0.2"/>
    <row r="186" spans="18:18" x14ac:dyDescent="0.2">
      <c r="R186" s="49"/>
    </row>
    <row r="187" spans="18:18" ht="33" customHeight="1" x14ac:dyDescent="0.2"/>
    <row r="189" spans="18:18" ht="33" customHeight="1" x14ac:dyDescent="0.2"/>
    <row r="193" spans="1:22" x14ac:dyDescent="0.2">
      <c r="A193" s="49"/>
    </row>
    <row r="197" spans="1:22" x14ac:dyDescent="0.2">
      <c r="T197" s="49"/>
      <c r="U197" s="49"/>
      <c r="V197" s="49"/>
    </row>
    <row r="200" spans="1:22" s="49" customFormat="1" ht="39" customHeight="1" x14ac:dyDescent="0.2">
      <c r="A200" s="25"/>
      <c r="B200" s="25"/>
      <c r="C200" s="25"/>
      <c r="D200" s="25"/>
      <c r="E200" s="25"/>
      <c r="F200" s="25"/>
      <c r="G200" s="25"/>
      <c r="H200" s="25"/>
      <c r="I200" s="25"/>
      <c r="J200" s="25"/>
      <c r="K200" s="25"/>
      <c r="L200" s="25"/>
      <c r="M200" s="25"/>
      <c r="N200" s="25"/>
      <c r="O200" s="25"/>
      <c r="P200" s="25"/>
      <c r="Q200" s="25"/>
      <c r="R200" s="25"/>
      <c r="T200" s="25"/>
      <c r="U200" s="25"/>
      <c r="V200" s="25"/>
    </row>
  </sheetData>
  <mergeCells count="22">
    <mergeCell ref="Q4:Q6"/>
    <mergeCell ref="Q10:Q12"/>
    <mergeCell ref="F134:H134"/>
    <mergeCell ref="C112:P112"/>
    <mergeCell ref="C119:G119"/>
    <mergeCell ref="F43:H43"/>
    <mergeCell ref="M94:N94"/>
    <mergeCell ref="F127:G127"/>
    <mergeCell ref="C129:G129"/>
    <mergeCell ref="M130:N130"/>
    <mergeCell ref="F132:H132"/>
    <mergeCell ref="F133:H133"/>
    <mergeCell ref="F155:H155"/>
    <mergeCell ref="F157:H157"/>
    <mergeCell ref="C161:G161"/>
    <mergeCell ref="C168:P168"/>
    <mergeCell ref="F135:H135"/>
    <mergeCell ref="C139:G139"/>
    <mergeCell ref="C146:P146"/>
    <mergeCell ref="F150:G150"/>
    <mergeCell ref="C152:G152"/>
    <mergeCell ref="M153:O153"/>
  </mergeCells>
  <conditionalFormatting sqref="F4:F5 F10:F11 F16:F17 F22:F23 F28:F29 F34:F35 F40:F41 F46:F48 F53:F54 F59:F60 F65:F66 F71:F72 F77:F78 F83:F85 F90:F92 F97:F98 F103:F104 F109:F110 F115:F116">
    <cfRule type="expression" dxfId="18" priority="239">
      <formula>$F4=#REF!</formula>
    </cfRule>
  </conditionalFormatting>
  <conditionalFormatting sqref="F6">
    <cfRule type="iconSet" priority="108">
      <iconSet showValue="0">
        <cfvo type="percent" val="0"/>
        <cfvo type="num" val="33"/>
        <cfvo type="num" val="70"/>
      </iconSet>
    </cfRule>
  </conditionalFormatting>
  <conditionalFormatting sqref="F12">
    <cfRule type="iconSet" priority="106">
      <iconSet showValue="0">
        <cfvo type="percent" val="0"/>
        <cfvo type="num" val="33"/>
        <cfvo type="num" val="70"/>
      </iconSet>
    </cfRule>
  </conditionalFormatting>
  <conditionalFormatting sqref="F18">
    <cfRule type="iconSet" priority="105">
      <iconSet showValue="0">
        <cfvo type="percent" val="0"/>
        <cfvo type="num" val="33"/>
        <cfvo type="num" val="70"/>
      </iconSet>
    </cfRule>
  </conditionalFormatting>
  <conditionalFormatting sqref="F24">
    <cfRule type="iconSet" priority="104">
      <iconSet showValue="0">
        <cfvo type="percent" val="0"/>
        <cfvo type="num" val="33"/>
        <cfvo type="num" val="70"/>
      </iconSet>
    </cfRule>
  </conditionalFormatting>
  <conditionalFormatting sqref="F30">
    <cfRule type="iconSet" priority="102">
      <iconSet showValue="0">
        <cfvo type="percent" val="0"/>
        <cfvo type="num" val="33"/>
        <cfvo type="num" val="70"/>
      </iconSet>
    </cfRule>
  </conditionalFormatting>
  <conditionalFormatting sqref="F36">
    <cfRule type="iconSet" priority="100">
      <iconSet showValue="0">
        <cfvo type="percent" val="0"/>
        <cfvo type="num" val="33"/>
        <cfvo type="num" val="70"/>
      </iconSet>
    </cfRule>
  </conditionalFormatting>
  <conditionalFormatting sqref="F42">
    <cfRule type="iconSet" priority="98">
      <iconSet showValue="0">
        <cfvo type="percent" val="0"/>
        <cfvo type="num" val="33"/>
        <cfvo type="num" val="70"/>
      </iconSet>
    </cfRule>
  </conditionalFormatting>
  <conditionalFormatting sqref="F49">
    <cfRule type="iconSet" priority="90">
      <iconSet showValue="0">
        <cfvo type="percent" val="0"/>
        <cfvo type="num" val="33"/>
        <cfvo type="num" val="70"/>
      </iconSet>
    </cfRule>
  </conditionalFormatting>
  <conditionalFormatting sqref="F55">
    <cfRule type="iconSet" priority="74">
      <iconSet showValue="0">
        <cfvo type="percent" val="0"/>
        <cfvo type="num" val="33"/>
        <cfvo type="num" val="70"/>
      </iconSet>
    </cfRule>
  </conditionalFormatting>
  <conditionalFormatting sqref="F61">
    <cfRule type="iconSet" priority="66">
      <iconSet showValue="0">
        <cfvo type="percent" val="0"/>
        <cfvo type="num" val="33"/>
        <cfvo type="num" val="70"/>
      </iconSet>
    </cfRule>
  </conditionalFormatting>
  <conditionalFormatting sqref="F67">
    <cfRule type="iconSet" priority="58">
      <iconSet showValue="0">
        <cfvo type="percent" val="0"/>
        <cfvo type="num" val="33"/>
        <cfvo type="num" val="70"/>
      </iconSet>
    </cfRule>
  </conditionalFormatting>
  <conditionalFormatting sqref="F73">
    <cfRule type="iconSet" priority="50">
      <iconSet showValue="0">
        <cfvo type="percent" val="0"/>
        <cfvo type="num" val="33"/>
        <cfvo type="num" val="70"/>
      </iconSet>
    </cfRule>
  </conditionalFormatting>
  <conditionalFormatting sqref="F79">
    <cfRule type="iconSet" priority="49">
      <iconSet showValue="0">
        <cfvo type="percent" val="0"/>
        <cfvo type="num" val="33"/>
        <cfvo type="num" val="70"/>
      </iconSet>
    </cfRule>
  </conditionalFormatting>
  <conditionalFormatting sqref="F86">
    <cfRule type="iconSet" priority="41">
      <iconSet showValue="0">
        <cfvo type="percent" val="0"/>
        <cfvo type="num" val="33"/>
        <cfvo type="num" val="70"/>
      </iconSet>
    </cfRule>
  </conditionalFormatting>
  <conditionalFormatting sqref="F93">
    <cfRule type="iconSet" priority="33">
      <iconSet showValue="0">
        <cfvo type="percent" val="0"/>
        <cfvo type="num" val="33"/>
        <cfvo type="num" val="70"/>
      </iconSet>
    </cfRule>
  </conditionalFormatting>
  <conditionalFormatting sqref="F99">
    <cfRule type="iconSet" priority="25">
      <iconSet showValue="0">
        <cfvo type="percent" val="0"/>
        <cfvo type="num" val="33"/>
        <cfvo type="num" val="70"/>
      </iconSet>
    </cfRule>
  </conditionalFormatting>
  <conditionalFormatting sqref="F105:F106">
    <cfRule type="iconSet" priority="17">
      <iconSet showValue="0">
        <cfvo type="percent" val="0"/>
        <cfvo type="num" val="33"/>
        <cfvo type="num" val="70"/>
      </iconSet>
    </cfRule>
  </conditionalFormatting>
  <conditionalFormatting sqref="F111">
    <cfRule type="iconSet" priority="9">
      <iconSet showValue="0">
        <cfvo type="percent" val="0"/>
        <cfvo type="num" val="33"/>
        <cfvo type="num" val="70"/>
      </iconSet>
    </cfRule>
  </conditionalFormatting>
  <conditionalFormatting sqref="F117">
    <cfRule type="iconSet" priority="1">
      <iconSet showValue="0">
        <cfvo type="percent" val="0"/>
        <cfvo type="num" val="33"/>
        <cfvo type="num" val="70"/>
      </iconSet>
    </cfRule>
  </conditionalFormatting>
  <conditionalFormatting sqref="P4:P6 P16:P18 P77:P79 P10:P12 P22:P24 P28:P30 P34:P36 P40:P42 P53:P55 P59:P61 P65:P67 P71:P73 P46:P49 P83:P86 P90:P93">
    <cfRule type="dataBar" priority="109">
      <dataBar>
        <cfvo type="num" val="0"/>
        <cfvo type="num" val="100"/>
        <color theme="9" tint="0.39997558519241921"/>
      </dataBar>
      <extLst>
        <ext xmlns:x14="http://schemas.microsoft.com/office/spreadsheetml/2009/9/main" uri="{B025F937-C7B1-47D3-B67F-A62EFF666E3E}">
          <x14:id>{7A7C2C36-71E6-4A51-9E9E-8B272D52D1BA}</x14:id>
        </ext>
      </extLst>
    </cfRule>
  </conditionalFormatting>
  <conditionalFormatting sqref="P97:P99">
    <cfRule type="dataBar" priority="26">
      <dataBar>
        <cfvo type="num" val="0"/>
        <cfvo type="num" val="100"/>
        <color theme="9" tint="0.39997558519241921"/>
      </dataBar>
      <extLst>
        <ext xmlns:x14="http://schemas.microsoft.com/office/spreadsheetml/2009/9/main" uri="{B025F937-C7B1-47D3-B67F-A62EFF666E3E}">
          <x14:id>{5B8257AC-8C22-47B1-B79E-02E5786A77B4}</x14:id>
        </ext>
      </extLst>
    </cfRule>
  </conditionalFormatting>
  <conditionalFormatting sqref="P103:P106">
    <cfRule type="dataBar" priority="18">
      <dataBar>
        <cfvo type="num" val="0"/>
        <cfvo type="num" val="100"/>
        <color theme="9" tint="0.39997558519241921"/>
      </dataBar>
      <extLst>
        <ext xmlns:x14="http://schemas.microsoft.com/office/spreadsheetml/2009/9/main" uri="{B025F937-C7B1-47D3-B67F-A62EFF666E3E}">
          <x14:id>{B1EE11ED-8945-4B2C-89E3-BB58DE0826F6}</x14:id>
        </ext>
      </extLst>
    </cfRule>
  </conditionalFormatting>
  <conditionalFormatting sqref="P109:P111">
    <cfRule type="dataBar" priority="10">
      <dataBar>
        <cfvo type="num" val="0"/>
        <cfvo type="num" val="100"/>
        <color theme="9" tint="0.39997558519241921"/>
      </dataBar>
      <extLst>
        <ext xmlns:x14="http://schemas.microsoft.com/office/spreadsheetml/2009/9/main" uri="{B025F937-C7B1-47D3-B67F-A62EFF666E3E}">
          <x14:id>{94E29EC6-1A21-4F3F-8A18-895166CB278B}</x14:id>
        </ext>
      </extLst>
    </cfRule>
  </conditionalFormatting>
  <conditionalFormatting sqref="P115:P117">
    <cfRule type="dataBar" priority="2">
      <dataBar>
        <cfvo type="num" val="0"/>
        <cfvo type="num" val="100"/>
        <color theme="9" tint="0.39997558519241921"/>
      </dataBar>
      <extLst>
        <ext xmlns:x14="http://schemas.microsoft.com/office/spreadsheetml/2009/9/main" uri="{B025F937-C7B1-47D3-B67F-A62EFF666E3E}">
          <x14:id>{AD42C69E-5D8D-4A3E-8E00-A8CC441D8911}</x14:id>
        </ext>
      </extLst>
    </cfRule>
  </conditionalFormatting>
  <dataValidations count="2">
    <dataValidation type="date" allowBlank="1" showInputMessage="1" showErrorMessage="1" sqref="R3" xr:uid="{8E5E0523-C80A-4028-96FC-5F942F89A0E5}">
      <formula1>43831</formula1>
      <formula2>46752</formula2>
    </dataValidation>
    <dataValidation type="list" allowBlank="1" showInputMessage="1" showErrorMessage="1" sqref="F22:F23 F16:F17 F10:F11 F4:F5 F28:F29 F34:F35 F40:F41 F53:F54 F59:F60 F65:F66 F71:F72 F77:F78 F97:F98 F103:F104 F109:F110 F115:F116 F46:F48 F83:F85 F90:F92" xr:uid="{1A6472C7-C04F-47AC-AE17-1409D82DC2E2}">
      <formula1>$U$3:$U$7</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234" operator="containsText" id="{B33CEC1A-573E-4A95-AEEA-EA6850CC750B}">
            <xm:f>NOT(ISERROR(SEARCH($U$7,F4)))</xm:f>
            <xm:f>$U$7</xm:f>
            <x14:dxf>
              <fill>
                <patternFill>
                  <bgColor theme="9" tint="0.39994506668294322"/>
                </patternFill>
              </fill>
            </x14:dxf>
          </x14:cfRule>
          <x14:cfRule type="containsText" priority="235" operator="containsText" id="{481364C4-AF18-48C4-ACD7-F425C1808E64}">
            <xm:f>NOT(ISERROR(SEARCH($U$6,F4)))</xm:f>
            <xm:f>$U$6</xm:f>
            <x14:dxf>
              <fill>
                <patternFill>
                  <bgColor rgb="FFA9D08E"/>
                </patternFill>
              </fill>
            </x14:dxf>
          </x14:cfRule>
          <x14:cfRule type="containsText" priority="236" operator="containsText" id="{9A34C81F-1ABF-405E-835A-20FE3FF08280}">
            <xm:f>NOT(ISERROR(SEARCH($U$5,F4)))</xm:f>
            <xm:f>$U$5</xm:f>
            <x14:dxf>
              <fill>
                <patternFill>
                  <bgColor rgb="FFCC66FF"/>
                </patternFill>
              </fill>
            </x14:dxf>
          </x14:cfRule>
          <x14:cfRule type="containsText" priority="237" operator="containsText" id="{50109338-DED4-446B-8780-0509862AD09F}">
            <xm:f>NOT(ISERROR(SEARCH($U$4,F4)))</xm:f>
            <xm:f>$U$4</xm:f>
            <x14:dxf>
              <fill>
                <patternFill>
                  <bgColor rgb="FFFFCCFF"/>
                </patternFill>
              </fill>
            </x14:dxf>
          </x14:cfRule>
          <x14:cfRule type="containsText" priority="238" operator="containsText" id="{88E0EFB6-949A-49C3-A045-5E7EB765A814}">
            <xm:f>NOT(ISERROR(SEARCH($U$3,F4)))</xm:f>
            <xm:f>$U$3</xm:f>
            <x14:dxf>
              <fill>
                <patternFill>
                  <bgColor rgb="FFDBDBDB"/>
                </patternFill>
              </fill>
            </x14:dxf>
          </x14:cfRule>
          <xm:sqref>F4:F5 F10:F11 F16:F17 F22:F23 F28:F29 F34:F35 F40:F41 F46:F48 F53:F54 F59:F60 F65:F66 F71:F72 F77:F78 F83:F85 F90:F92 F97:F98 F103:F104 F109:F110 F115:F116</xm:sqref>
        </x14:conditionalFormatting>
        <x14:conditionalFormatting xmlns:xm="http://schemas.microsoft.com/office/excel/2006/main">
          <x14:cfRule type="dataBar" id="{7A7C2C36-71E6-4A51-9E9E-8B272D52D1BA}">
            <x14:dataBar minLength="0" maxLength="100" gradient="0">
              <x14:cfvo type="num">
                <xm:f>0</xm:f>
              </x14:cfvo>
              <x14:cfvo type="num">
                <xm:f>100</xm:f>
              </x14:cfvo>
              <x14:negativeFillColor rgb="FFFF0000"/>
              <x14:axisColor rgb="FF000000"/>
            </x14:dataBar>
          </x14:cfRule>
          <xm:sqref>P4:P6 P16:P18 P77:P79 P10:P12 P22:P24 P28:P30 P34:P36 P40:P42 P53:P55 P59:P61 P65:P67 P71:P73 P46:P49 P83:P86 P90:P93</xm:sqref>
        </x14:conditionalFormatting>
        <x14:conditionalFormatting xmlns:xm="http://schemas.microsoft.com/office/excel/2006/main">
          <x14:cfRule type="dataBar" id="{5B8257AC-8C22-47B1-B79E-02E5786A77B4}">
            <x14:dataBar minLength="0" maxLength="100" gradient="0">
              <x14:cfvo type="num">
                <xm:f>0</xm:f>
              </x14:cfvo>
              <x14:cfvo type="num">
                <xm:f>100</xm:f>
              </x14:cfvo>
              <x14:negativeFillColor rgb="FFFF0000"/>
              <x14:axisColor rgb="FF000000"/>
            </x14:dataBar>
          </x14:cfRule>
          <xm:sqref>P97:P99</xm:sqref>
        </x14:conditionalFormatting>
        <x14:conditionalFormatting xmlns:xm="http://schemas.microsoft.com/office/excel/2006/main">
          <x14:cfRule type="dataBar" id="{B1EE11ED-8945-4B2C-89E3-BB58DE0826F6}">
            <x14:dataBar minLength="0" maxLength="100" gradient="0">
              <x14:cfvo type="num">
                <xm:f>0</xm:f>
              </x14:cfvo>
              <x14:cfvo type="num">
                <xm:f>100</xm:f>
              </x14:cfvo>
              <x14:negativeFillColor rgb="FFFF0000"/>
              <x14:axisColor rgb="FF000000"/>
            </x14:dataBar>
          </x14:cfRule>
          <xm:sqref>P103:P106</xm:sqref>
        </x14:conditionalFormatting>
        <x14:conditionalFormatting xmlns:xm="http://schemas.microsoft.com/office/excel/2006/main">
          <x14:cfRule type="dataBar" id="{94E29EC6-1A21-4F3F-8A18-895166CB278B}">
            <x14:dataBar minLength="0" maxLength="100" gradient="0">
              <x14:cfvo type="num">
                <xm:f>0</xm:f>
              </x14:cfvo>
              <x14:cfvo type="num">
                <xm:f>100</xm:f>
              </x14:cfvo>
              <x14:negativeFillColor rgb="FFFF0000"/>
              <x14:axisColor rgb="FF000000"/>
            </x14:dataBar>
          </x14:cfRule>
          <xm:sqref>P109:P111</xm:sqref>
        </x14:conditionalFormatting>
        <x14:conditionalFormatting xmlns:xm="http://schemas.microsoft.com/office/excel/2006/main">
          <x14:cfRule type="dataBar" id="{AD42C69E-5D8D-4A3E-8E00-A8CC441D8911}">
            <x14:dataBar minLength="0" maxLength="100" gradient="0">
              <x14:cfvo type="num">
                <xm:f>0</xm:f>
              </x14:cfvo>
              <x14:cfvo type="num">
                <xm:f>100</xm:f>
              </x14:cfvo>
              <x14:negativeFillColor rgb="FFFF0000"/>
              <x14:axisColor rgb="FF000000"/>
            </x14:dataBar>
          </x14:cfRule>
          <xm:sqref>P115:P117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F6258-79CD-4EB8-A32D-D7D50DCE7618}">
  <sheetPr>
    <tabColor theme="9" tint="-0.249977111117893"/>
  </sheetPr>
  <dimension ref="A1:J6"/>
  <sheetViews>
    <sheetView zoomScale="80" zoomScaleNormal="80" workbookViewId="0">
      <selection activeCell="B4" sqref="B4:B5"/>
    </sheetView>
  </sheetViews>
  <sheetFormatPr baseColWidth="10" defaultColWidth="11.5703125" defaultRowHeight="14.25" x14ac:dyDescent="0.2"/>
  <cols>
    <col min="1" max="1" width="11.5703125" style="25"/>
    <col min="2" max="2" width="101.140625" style="25" customWidth="1"/>
    <col min="3" max="3" width="24.140625" style="25" bestFit="1" customWidth="1"/>
    <col min="4" max="4" width="28.7109375" style="25" customWidth="1"/>
    <col min="5" max="5" width="26.28515625" style="25" bestFit="1" customWidth="1"/>
    <col min="6" max="6" width="17.28515625" style="25" bestFit="1" customWidth="1"/>
    <col min="7" max="7" width="12.7109375" style="25" bestFit="1" customWidth="1"/>
    <col min="8" max="8" width="85.7109375" style="25" bestFit="1" customWidth="1"/>
    <col min="9" max="9" width="97.85546875" style="25" customWidth="1"/>
    <col min="10" max="10" width="69.85546875" style="25" customWidth="1"/>
    <col min="11" max="16384" width="11.5703125" style="25"/>
  </cols>
  <sheetData>
    <row r="1" spans="1:10" ht="30" customHeight="1" x14ac:dyDescent="0.2">
      <c r="A1" s="266" t="s">
        <v>208</v>
      </c>
      <c r="B1" s="267"/>
      <c r="C1" s="71"/>
      <c r="D1" s="71"/>
      <c r="E1" s="71"/>
      <c r="F1" s="205" t="str">
        <f>'PTGE Midour Synthèse'!C1</f>
        <v>le 10/03/2025</v>
      </c>
      <c r="G1" s="71"/>
      <c r="H1" s="72"/>
      <c r="I1" s="71"/>
    </row>
    <row r="2" spans="1:10" x14ac:dyDescent="0.2">
      <c r="A2" s="73"/>
      <c r="B2" s="72"/>
      <c r="C2" s="72"/>
      <c r="D2" s="72"/>
      <c r="E2" s="72"/>
      <c r="F2" s="72"/>
      <c r="G2" s="72"/>
      <c r="H2" s="72"/>
      <c r="I2" s="72"/>
    </row>
    <row r="3" spans="1:10" ht="45" customHeight="1" thickBot="1" x14ac:dyDescent="0.25">
      <c r="A3" s="156" t="s">
        <v>24</v>
      </c>
      <c r="B3" s="156" t="s">
        <v>102</v>
      </c>
      <c r="C3" s="157" t="s">
        <v>25</v>
      </c>
      <c r="D3" s="157" t="s">
        <v>26</v>
      </c>
      <c r="E3" s="157" t="s">
        <v>0</v>
      </c>
      <c r="F3" s="157" t="s">
        <v>88</v>
      </c>
      <c r="G3" s="157" t="s">
        <v>115</v>
      </c>
      <c r="H3" s="158" t="s">
        <v>71</v>
      </c>
      <c r="I3" s="156" t="s">
        <v>16</v>
      </c>
    </row>
    <row r="4" spans="1:10" s="42" customFormat="1" ht="45" customHeight="1" thickBot="1" x14ac:dyDescent="0.3">
      <c r="A4" s="103" t="s">
        <v>196</v>
      </c>
      <c r="B4" s="104" t="s">
        <v>198</v>
      </c>
      <c r="C4" s="105"/>
      <c r="D4" s="105" t="s">
        <v>57</v>
      </c>
      <c r="E4" s="106">
        <f>AVERAGE(MRC!F7,MRC!F13)</f>
        <v>20.75</v>
      </c>
      <c r="F4" s="107">
        <f>AVERAGE(MRC!P7,MRC!P13)</f>
        <v>20.75</v>
      </c>
      <c r="G4" s="108">
        <f>SUM(MRC!O7,MRC!O13)</f>
        <v>0</v>
      </c>
      <c r="H4" s="153" t="s">
        <v>73</v>
      </c>
      <c r="I4" s="110" t="s">
        <v>498</v>
      </c>
      <c r="J4" s="263"/>
    </row>
    <row r="5" spans="1:10" s="42" customFormat="1" ht="45" customHeight="1" thickBot="1" x14ac:dyDescent="0.3">
      <c r="A5" s="119" t="s">
        <v>197</v>
      </c>
      <c r="B5" s="120" t="s">
        <v>199</v>
      </c>
      <c r="C5" s="121"/>
      <c r="D5" s="121"/>
      <c r="E5" s="122">
        <f>AVERAGE(MRC!F19,MRC!F25,MRC!F31,MRC!F37,MRC!F43)</f>
        <v>23.2</v>
      </c>
      <c r="F5" s="123">
        <f>AVERAGE(MRC!P19,MRC!P25,MRC!P31,MRC!P37,MRC!P43)</f>
        <v>23.2</v>
      </c>
      <c r="G5" s="124">
        <f>SUM(MRC!O19,MRC!O25,MRC!O31,MRC!O37,MRC!O43)</f>
        <v>0</v>
      </c>
      <c r="H5" s="176" t="s">
        <v>409</v>
      </c>
      <c r="I5" s="110" t="s">
        <v>498</v>
      </c>
      <c r="J5" s="263"/>
    </row>
    <row r="6" spans="1:10" ht="45" customHeight="1" x14ac:dyDescent="0.2">
      <c r="D6" s="230" t="s">
        <v>541</v>
      </c>
      <c r="E6" s="126">
        <f>AVERAGE(E4:E5)</f>
        <v>21.975000000000001</v>
      </c>
      <c r="F6" s="127">
        <f>AVERAGE(F4:F5)</f>
        <v>21.975000000000001</v>
      </c>
      <c r="G6" s="76">
        <f>SUM(G4:G5)</f>
        <v>0</v>
      </c>
      <c r="H6" s="74"/>
    </row>
  </sheetData>
  <mergeCells count="2">
    <mergeCell ref="A1:B1"/>
    <mergeCell ref="J4:J5"/>
  </mergeCells>
  <conditionalFormatting sqref="E4:E6">
    <cfRule type="iconSet" priority="218">
      <iconSet showValue="0">
        <cfvo type="percent" val="0"/>
        <cfvo type="num" val="33"/>
        <cfvo type="num" val="70"/>
      </iconSet>
    </cfRule>
  </conditionalFormatting>
  <conditionalFormatting sqref="F4:F6">
    <cfRule type="dataBar" priority="1">
      <dataBar>
        <cfvo type="num" val="0"/>
        <cfvo type="num" val="100"/>
        <color theme="9" tint="0.39997558519241921"/>
      </dataBar>
      <extLst>
        <ext xmlns:x14="http://schemas.microsoft.com/office/spreadsheetml/2009/9/main" uri="{B025F937-C7B1-47D3-B67F-A62EFF666E3E}">
          <x14:id>{9EDB73A8-E6EE-4B92-A46C-E257EADB2B97}</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9EDB73A8-E6EE-4B92-A46C-E257EADB2B97}">
            <x14:dataBar minLength="0" maxLength="100" gradient="0">
              <x14:cfvo type="num">
                <xm:f>0</xm:f>
              </x14:cfvo>
              <x14:cfvo type="num">
                <xm:f>100</xm:f>
              </x14:cfvo>
              <x14:negativeFillColor rgb="FFFF0000"/>
              <x14:axisColor rgb="FF000000"/>
            </x14:dataBar>
          </x14:cfRule>
          <xm:sqref>F4:F6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Feuilles de calcul</vt:lpstr>
      </vt:variant>
      <vt:variant>
        <vt:i4>15</vt:i4>
      </vt:variant>
      <vt:variant>
        <vt:lpstr>Graphiques</vt:lpstr>
      </vt:variant>
      <vt:variant>
        <vt:i4>1</vt:i4>
      </vt:variant>
    </vt:vector>
  </HeadingPairs>
  <TitlesOfParts>
    <vt:vector size="16" baseType="lpstr">
      <vt:lpstr>PTGE Midour Synthèse</vt:lpstr>
      <vt:lpstr>Activités</vt:lpstr>
      <vt:lpstr>CMU_résumé</vt:lpstr>
      <vt:lpstr>CMU</vt:lpstr>
      <vt:lpstr>AUM_résumé</vt:lpstr>
      <vt:lpstr>AUM</vt:lpstr>
      <vt:lpstr>OGRM_résumé</vt:lpstr>
      <vt:lpstr>OGRM</vt:lpstr>
      <vt:lpstr>MRC_résumé</vt:lpstr>
      <vt:lpstr>MRC</vt:lpstr>
      <vt:lpstr>ASV_résumé</vt:lpstr>
      <vt:lpstr>ASV</vt:lpstr>
      <vt:lpstr>Gouv_résumé</vt:lpstr>
      <vt:lpstr>Gouv</vt:lpstr>
      <vt:lpstr>Synthèse_prog_action</vt:lpstr>
      <vt:lpstr>Gantt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DODIER Sophie</dc:creator>
  <cp:lastModifiedBy>GOINEAU Rosine</cp:lastModifiedBy>
  <cp:lastPrinted>2025-02-03T13:14:13Z</cp:lastPrinted>
  <dcterms:created xsi:type="dcterms:W3CDTF">2015-06-05T18:19:34Z</dcterms:created>
  <dcterms:modified xsi:type="dcterms:W3CDTF">2025-03-20T15:30:39Z</dcterms:modified>
</cp:coreProperties>
</file>